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awamami\Desktop\R6市プロポ\01_協議書\"/>
    </mc:Choice>
  </mc:AlternateContent>
  <xr:revisionPtr revIDLastSave="0" documentId="13_ncr:1_{D383BDC7-517C-4B31-B2BA-DAF2190A7AD6}" xr6:coauthVersionLast="47" xr6:coauthVersionMax="47" xr10:uidLastSave="{00000000-0000-0000-0000-000000000000}"/>
  <bookViews>
    <workbookView xWindow="-3252" yWindow="960" windowWidth="22440" windowHeight="11172" xr2:uid="{00000000-000D-0000-FFFF-FFFF00000000}"/>
  </bookViews>
  <sheets>
    <sheet name="グループ分けまとめ" sheetId="9" r:id="rId1"/>
    <sheet name="グループ①" sheetId="10" r:id="rId2"/>
    <sheet name="グループ②" sheetId="11" r:id="rId3"/>
    <sheet name="グループ③" sheetId="12" r:id="rId4"/>
    <sheet name="対象施設一覧" sheetId="5" r:id="rId5"/>
    <sheet name="20251117企画財政環境" sheetId="4" r:id="rId6"/>
  </sheets>
  <definedNames>
    <definedName name="_xlnm._FilterDatabase" localSheetId="5" hidden="1">'20251117企画財政環境'!$A$5:$T$269</definedName>
    <definedName name="_xlnm._FilterDatabase" localSheetId="1" hidden="1">グループ①!$V$4:$X$91</definedName>
    <definedName name="_xlnm._FilterDatabase" localSheetId="2" hidden="1">グループ②!$V$4:$X$91</definedName>
    <definedName name="_xlnm._FilterDatabase" localSheetId="3" hidden="1">グループ③!$V$4:$X$91</definedName>
    <definedName name="_xlnm._FilterDatabase" localSheetId="4" hidden="1">対象施設一覧!$A$4:$T$87</definedName>
    <definedName name="_xlnm.Print_Area" localSheetId="5">'20251117企画財政環境'!$A$1:$T$269</definedName>
    <definedName name="_xlnm.Print_Area" localSheetId="1">グループ①!$A$1:$X$90</definedName>
    <definedName name="_xlnm.Print_Area" localSheetId="2">グループ②!$A$1:$X$90</definedName>
    <definedName name="_xlnm.Print_Area" localSheetId="3">グループ③!$A$1:$X$90</definedName>
    <definedName name="_xlnm.Print_Area" localSheetId="4">対象施設一覧!$A$1:$X$87</definedName>
    <definedName name="_xlnm.Print_Titles" localSheetId="5">'20251117企画財政環境'!$5:$5</definedName>
    <definedName name="_xlnm.Print_Titles" localSheetId="1">グループ①!$2:$4</definedName>
    <definedName name="_xlnm.Print_Titles" localSheetId="2">グループ②!$2:$4</definedName>
    <definedName name="_xlnm.Print_Titles" localSheetId="3">グループ③!$2:$4</definedName>
    <definedName name="_xlnm.Print_Titles" localSheetId="4">対象施設一覧!$2:$4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1" i="12" l="1"/>
  <c r="W91" i="12"/>
  <c r="V91" i="12"/>
  <c r="Q89" i="12"/>
  <c r="Q88" i="12"/>
  <c r="Q85" i="12"/>
  <c r="O85" i="12"/>
  <c r="Q84" i="12"/>
  <c r="O84" i="12"/>
  <c r="Q83" i="12"/>
  <c r="O83" i="12"/>
  <c r="Q82" i="12"/>
  <c r="O82" i="12"/>
  <c r="Q81" i="12"/>
  <c r="O81" i="12"/>
  <c r="Q80" i="12"/>
  <c r="Q79" i="12"/>
  <c r="O79" i="12"/>
  <c r="Q78" i="12"/>
  <c r="O78" i="12"/>
  <c r="Q77" i="12"/>
  <c r="Q76" i="12"/>
  <c r="Q75" i="12"/>
  <c r="O75" i="12"/>
  <c r="O73" i="12"/>
  <c r="Q72" i="12"/>
  <c r="Q71" i="12"/>
  <c r="Q70" i="12"/>
  <c r="Q69" i="12"/>
  <c r="Q68" i="12"/>
  <c r="O68" i="12"/>
  <c r="Q67" i="12"/>
  <c r="Q65" i="12"/>
  <c r="Q64" i="12"/>
  <c r="O64" i="12"/>
  <c r="Q63" i="12"/>
  <c r="Q62" i="12"/>
  <c r="Q61" i="12"/>
  <c r="Q59" i="12"/>
  <c r="Q58" i="12"/>
  <c r="O58" i="12"/>
  <c r="Q57" i="12"/>
  <c r="Q56" i="12"/>
  <c r="Q55" i="12"/>
  <c r="O55" i="12"/>
  <c r="Q54" i="12"/>
  <c r="Q53" i="12"/>
  <c r="O53" i="12"/>
  <c r="Q52" i="12"/>
  <c r="O52" i="12"/>
  <c r="Q50" i="12"/>
  <c r="Q49" i="12"/>
  <c r="Q48" i="12"/>
  <c r="O48" i="12"/>
  <c r="Q47" i="12"/>
  <c r="Q46" i="12"/>
  <c r="O46" i="12"/>
  <c r="Q45" i="12"/>
  <c r="O45" i="12"/>
  <c r="Q44" i="12"/>
  <c r="O44" i="12"/>
  <c r="Q43" i="12"/>
  <c r="Q42" i="12"/>
  <c r="Q29" i="12"/>
  <c r="Q23" i="12"/>
  <c r="Q18" i="12"/>
  <c r="O18" i="12"/>
  <c r="Q17" i="12"/>
  <c r="Q16" i="12"/>
  <c r="Q15" i="12"/>
  <c r="Q14" i="12"/>
  <c r="Q13" i="12"/>
  <c r="Q12" i="12"/>
  <c r="O12" i="12"/>
  <c r="Q11" i="12"/>
  <c r="Q10" i="12"/>
  <c r="O10" i="12"/>
  <c r="Q9" i="12"/>
  <c r="Q8" i="12"/>
  <c r="X91" i="11"/>
  <c r="W91" i="11"/>
  <c r="V91" i="11"/>
  <c r="Q89" i="11"/>
  <c r="Q88" i="11"/>
  <c r="Q85" i="11"/>
  <c r="O85" i="11"/>
  <c r="Q84" i="11"/>
  <c r="O84" i="11"/>
  <c r="Q83" i="11"/>
  <c r="O83" i="11"/>
  <c r="Q82" i="11"/>
  <c r="O82" i="11"/>
  <c r="Q81" i="11"/>
  <c r="O81" i="11"/>
  <c r="Q80" i="11"/>
  <c r="Q79" i="11"/>
  <c r="O79" i="11"/>
  <c r="Q78" i="11"/>
  <c r="O78" i="11"/>
  <c r="Q77" i="11"/>
  <c r="Q76" i="11"/>
  <c r="Q75" i="11"/>
  <c r="O75" i="11"/>
  <c r="O73" i="11"/>
  <c r="Q72" i="11"/>
  <c r="Q71" i="11"/>
  <c r="Q70" i="11"/>
  <c r="Q69" i="11"/>
  <c r="Q68" i="11"/>
  <c r="O68" i="11"/>
  <c r="Q67" i="11"/>
  <c r="Q65" i="11"/>
  <c r="Q64" i="11"/>
  <c r="O64" i="11"/>
  <c r="Q63" i="11"/>
  <c r="Q62" i="11"/>
  <c r="Q61" i="11"/>
  <c r="Q59" i="11"/>
  <c r="Q58" i="11"/>
  <c r="O58" i="11"/>
  <c r="Q57" i="11"/>
  <c r="Q56" i="11"/>
  <c r="Q55" i="11"/>
  <c r="O55" i="11"/>
  <c r="Q54" i="11"/>
  <c r="Q53" i="11"/>
  <c r="O53" i="11"/>
  <c r="Q52" i="11"/>
  <c r="O52" i="11"/>
  <c r="Q50" i="11"/>
  <c r="Q49" i="11"/>
  <c r="Q48" i="11"/>
  <c r="O48" i="11"/>
  <c r="Q47" i="11"/>
  <c r="Q46" i="11"/>
  <c r="O46" i="11"/>
  <c r="Q45" i="11"/>
  <c r="O45" i="11"/>
  <c r="Q44" i="11"/>
  <c r="O44" i="11"/>
  <c r="Q43" i="11"/>
  <c r="Q42" i="11"/>
  <c r="Q29" i="11"/>
  <c r="Q23" i="11"/>
  <c r="Q18" i="11"/>
  <c r="O18" i="11"/>
  <c r="Q17" i="11"/>
  <c r="Q16" i="11"/>
  <c r="Q15" i="11"/>
  <c r="Q14" i="11"/>
  <c r="Q13" i="11"/>
  <c r="Q12" i="11"/>
  <c r="O12" i="11"/>
  <c r="Q11" i="11"/>
  <c r="Q10" i="11"/>
  <c r="O10" i="11"/>
  <c r="Q9" i="11"/>
  <c r="Q8" i="11"/>
  <c r="X91" i="10"/>
  <c r="W91" i="10"/>
  <c r="V91" i="10"/>
  <c r="Q89" i="10"/>
  <c r="Q88" i="10"/>
  <c r="Q85" i="10"/>
  <c r="O85" i="10"/>
  <c r="Q84" i="10"/>
  <c r="O84" i="10"/>
  <c r="Q83" i="10"/>
  <c r="O83" i="10"/>
  <c r="Q82" i="10"/>
  <c r="O82" i="10"/>
  <c r="Q81" i="10"/>
  <c r="O81" i="10"/>
  <c r="Q80" i="10"/>
  <c r="Q79" i="10"/>
  <c r="O79" i="10"/>
  <c r="Q78" i="10"/>
  <c r="O78" i="10"/>
  <c r="Q77" i="10"/>
  <c r="Q76" i="10"/>
  <c r="Q75" i="10"/>
  <c r="O75" i="10"/>
  <c r="O73" i="10"/>
  <c r="Q72" i="10"/>
  <c r="Q71" i="10"/>
  <c r="Q70" i="10"/>
  <c r="Q69" i="10"/>
  <c r="Q68" i="10"/>
  <c r="O68" i="10"/>
  <c r="Q67" i="10"/>
  <c r="Q65" i="10"/>
  <c r="Q64" i="10"/>
  <c r="O64" i="10"/>
  <c r="Q63" i="10"/>
  <c r="Q62" i="10"/>
  <c r="Q61" i="10"/>
  <c r="Q59" i="10"/>
  <c r="Q58" i="10"/>
  <c r="O58" i="10"/>
  <c r="Q57" i="10"/>
  <c r="Q56" i="10"/>
  <c r="Q55" i="10"/>
  <c r="O55" i="10"/>
  <c r="Q54" i="10"/>
  <c r="Q53" i="10"/>
  <c r="O53" i="10"/>
  <c r="Q52" i="10"/>
  <c r="O52" i="10"/>
  <c r="Q50" i="10"/>
  <c r="Q49" i="10"/>
  <c r="Q48" i="10"/>
  <c r="O48" i="10"/>
  <c r="Q47" i="10"/>
  <c r="Q46" i="10"/>
  <c r="O46" i="10"/>
  <c r="Q45" i="10"/>
  <c r="O45" i="10"/>
  <c r="Q44" i="10"/>
  <c r="O44" i="10"/>
  <c r="Q43" i="10"/>
  <c r="Q42" i="10"/>
  <c r="Q29" i="10"/>
  <c r="Q23" i="10"/>
  <c r="Q18" i="10"/>
  <c r="O18" i="10"/>
  <c r="Q17" i="10"/>
  <c r="Q16" i="10"/>
  <c r="Q15" i="10"/>
  <c r="Q14" i="10"/>
  <c r="Q13" i="10"/>
  <c r="Q12" i="10"/>
  <c r="O12" i="10"/>
  <c r="Q11" i="10"/>
  <c r="Q10" i="10"/>
  <c r="O10" i="10"/>
  <c r="Q9" i="10"/>
  <c r="Q8" i="10"/>
  <c r="W88" i="5" l="1"/>
  <c r="X88" i="5"/>
  <c r="V88" i="5"/>
  <c r="Q86" i="5"/>
  <c r="Q85" i="5"/>
  <c r="Q82" i="5"/>
  <c r="O82" i="5"/>
  <c r="Q81" i="5"/>
  <c r="O81" i="5"/>
  <c r="Q80" i="5"/>
  <c r="O80" i="5"/>
  <c r="Q79" i="5"/>
  <c r="O79" i="5"/>
  <c r="Q78" i="5"/>
  <c r="O78" i="5"/>
  <c r="Q77" i="5"/>
  <c r="Q75" i="5"/>
  <c r="O75" i="5"/>
  <c r="Q73" i="5"/>
  <c r="Q72" i="5"/>
  <c r="O72" i="5"/>
  <c r="O70" i="5"/>
  <c r="Q69" i="5"/>
  <c r="Q68" i="5"/>
  <c r="Q67" i="5"/>
  <c r="Q66" i="5"/>
  <c r="Q65" i="5"/>
  <c r="O65" i="5"/>
  <c r="Q64" i="5"/>
  <c r="Q62" i="5"/>
  <c r="Q61" i="5"/>
  <c r="O61" i="5"/>
  <c r="Q60" i="5"/>
  <c r="Q59" i="5"/>
  <c r="Q58" i="5"/>
  <c r="Q56" i="5"/>
  <c r="Q55" i="5"/>
  <c r="Q54" i="5"/>
  <c r="O54" i="5"/>
  <c r="Q53" i="5"/>
  <c r="Q52" i="5"/>
  <c r="O52" i="5"/>
  <c r="Q51" i="5"/>
  <c r="O51" i="5"/>
  <c r="Q49" i="5"/>
  <c r="Q48" i="5"/>
  <c r="Q47" i="5"/>
  <c r="O47" i="5"/>
  <c r="Q46" i="5"/>
  <c r="Q45" i="5"/>
  <c r="O45" i="5"/>
  <c r="Q44" i="5"/>
  <c r="O44" i="5"/>
  <c r="Q43" i="5"/>
  <c r="Q42" i="5"/>
  <c r="Q29" i="5"/>
  <c r="Q23" i="5"/>
  <c r="Q18" i="5"/>
  <c r="O18" i="5"/>
  <c r="Q17" i="5"/>
  <c r="Q16" i="5"/>
  <c r="Q15" i="5"/>
  <c r="Q14" i="5"/>
  <c r="Q13" i="5"/>
  <c r="Q12" i="5"/>
  <c r="O12" i="5"/>
  <c r="Q11" i="5"/>
  <c r="Q10" i="5"/>
  <c r="O10" i="5"/>
  <c r="Q9" i="5"/>
  <c r="Q8" i="5"/>
  <c r="Q76" i="5"/>
  <c r="O76" i="5"/>
  <c r="Q74" i="5"/>
  <c r="O40" i="4"/>
  <c r="O196" i="4"/>
  <c r="O198" i="4"/>
  <c r="O204" i="4"/>
  <c r="O45" i="4"/>
  <c r="O226" i="4"/>
  <c r="O227" i="4"/>
  <c r="O228" i="4"/>
  <c r="O230" i="4"/>
  <c r="O234" i="4"/>
  <c r="O235" i="4"/>
  <c r="O237" i="4"/>
  <c r="O240" i="4"/>
  <c r="O95" i="4"/>
  <c r="O96" i="4"/>
  <c r="O97" i="4"/>
  <c r="O245" i="4"/>
  <c r="O249" i="4"/>
  <c r="O254" i="4"/>
  <c r="O255" i="4"/>
  <c r="O257" i="4"/>
  <c r="O190" i="4"/>
  <c r="O259" i="4"/>
  <c r="O261" i="4"/>
  <c r="O262" i="4"/>
  <c r="O263" i="4"/>
  <c r="O264" i="4"/>
  <c r="Q176" i="4"/>
  <c r="Q264" i="4"/>
  <c r="Q46" i="4"/>
  <c r="Q9" i="4"/>
  <c r="Q45" i="4"/>
  <c r="Q175" i="4"/>
  <c r="Q211" i="4"/>
  <c r="Q173" i="4"/>
  <c r="Q172" i="4"/>
  <c r="Q171" i="4"/>
  <c r="Q93" i="4"/>
  <c r="Q92" i="4"/>
  <c r="Q170" i="4"/>
  <c r="Q169" i="4"/>
  <c r="Q168" i="4"/>
  <c r="Q167" i="4"/>
  <c r="Q166" i="4"/>
  <c r="Q165" i="4"/>
  <c r="Q164" i="4"/>
  <c r="Q163" i="4"/>
  <c r="Q162" i="4"/>
  <c r="Q161" i="4"/>
  <c r="Q159" i="4"/>
  <c r="Q158" i="4"/>
  <c r="Q91" i="4"/>
  <c r="Q157" i="4"/>
  <c r="Q152" i="4"/>
  <c r="Q150" i="4"/>
  <c r="Q204" i="4"/>
  <c r="Q36" i="4"/>
  <c r="Q268" i="4"/>
  <c r="Q109" i="4"/>
  <c r="Q108" i="4"/>
  <c r="Q267" i="4"/>
  <c r="Q263" i="4"/>
  <c r="Q102" i="4"/>
  <c r="Q262" i="4"/>
  <c r="Q261" i="4"/>
  <c r="Q259" i="4"/>
  <c r="Q258" i="4"/>
  <c r="Q190" i="4"/>
  <c r="Q257" i="4"/>
  <c r="Q189" i="4"/>
  <c r="Q256" i="4"/>
  <c r="Q255" i="4"/>
  <c r="Q253" i="4"/>
  <c r="Q252" i="4"/>
  <c r="Q100" i="4"/>
  <c r="Q251" i="4"/>
  <c r="Q250" i="4"/>
  <c r="Q249" i="4"/>
  <c r="Q248" i="4"/>
  <c r="Q246" i="4"/>
  <c r="Q245" i="4"/>
  <c r="Q244" i="4"/>
  <c r="Q96" i="4"/>
  <c r="Q241" i="4"/>
  <c r="Q95" i="4"/>
  <c r="Q240" i="4"/>
  <c r="Q239" i="4"/>
  <c r="Q238" i="4"/>
  <c r="Q237" i="4"/>
  <c r="Q236" i="4"/>
  <c r="Q235" i="4"/>
  <c r="Q234" i="4"/>
  <c r="Q232" i="4"/>
  <c r="Q231" i="4"/>
  <c r="Q230" i="4"/>
  <c r="Q229" i="4"/>
  <c r="Q94" i="4"/>
  <c r="Q228" i="4"/>
  <c r="Q227" i="4"/>
  <c r="Q226" i="4"/>
  <c r="Q225" i="4"/>
  <c r="Q224" i="4"/>
  <c r="Q243" i="4"/>
  <c r="Q205" i="4"/>
  <c r="Q242" i="4"/>
  <c r="Q97" i="4"/>
  <c r="Q203" i="4"/>
  <c r="Q202" i="4"/>
  <c r="Q44" i="4"/>
  <c r="Q201" i="4"/>
  <c r="Q200" i="4"/>
  <c r="Q199" i="4"/>
  <c r="Q198" i="4"/>
  <c r="Q197" i="4"/>
  <c r="Q196" i="4"/>
  <c r="Q195" i="4"/>
  <c r="Q194" i="4"/>
  <c r="Q41" i="4"/>
  <c r="Q40" i="4"/>
  <c r="Q39" i="4"/>
  <c r="Q38" i="4"/>
  <c r="Q37" i="4"/>
  <c r="Q118" i="4"/>
</calcChain>
</file>

<file path=xl/sharedStrings.xml><?xml version="1.0" encoding="utf-8"?>
<sst xmlns="http://schemas.openxmlformats.org/spreadsheetml/2006/main" count="8689" uniqueCount="861">
  <si>
    <t>田原市交通公園</t>
  </si>
  <si>
    <t>１４　その他施設</t>
  </si>
  <si>
    <t>廃棄物対策課</t>
  </si>
  <si>
    <t>７　衛生施設</t>
  </si>
  <si>
    <t>東部資源化センター</t>
  </si>
  <si>
    <t>第二東部最終処分場</t>
  </si>
  <si>
    <t>赤羽根環境センター</t>
  </si>
  <si>
    <t>渥美資源化センター</t>
  </si>
  <si>
    <t>渥美最終処分場</t>
  </si>
  <si>
    <t>田原斎場</t>
  </si>
  <si>
    <t>環境政策課</t>
  </si>
  <si>
    <t>田原福祉センター</t>
  </si>
  <si>
    <t>地域福祉課</t>
  </si>
  <si>
    <t>８　保健・福祉施設</t>
  </si>
  <si>
    <t>赤羽根福祉センター</t>
  </si>
  <si>
    <t>健康課</t>
  </si>
  <si>
    <t>子育て支援課</t>
  </si>
  <si>
    <t>６　児童福祉施設</t>
  </si>
  <si>
    <t>野田保育園</t>
  </si>
  <si>
    <t>東部保育園</t>
  </si>
  <si>
    <t>神戸保育園</t>
  </si>
  <si>
    <t>泉保育園</t>
  </si>
  <si>
    <t>清田保育園</t>
  </si>
  <si>
    <t>福江保育園</t>
  </si>
  <si>
    <t>中山保育園</t>
  </si>
  <si>
    <t>小中山保育園</t>
  </si>
  <si>
    <t>伊良湖岬保育園</t>
  </si>
  <si>
    <t>田原児童センター</t>
  </si>
  <si>
    <t>田原まつり会館</t>
  </si>
  <si>
    <t>１０　観光施設</t>
  </si>
  <si>
    <t>太平洋ロングビーチ観光便益施設</t>
  </si>
  <si>
    <t>蔵王山展望台</t>
  </si>
  <si>
    <t>農業公園管理事務所</t>
  </si>
  <si>
    <t>９　産業振興施設</t>
  </si>
  <si>
    <t>滝頭公園</t>
  </si>
  <si>
    <t>街づくり推進課</t>
  </si>
  <si>
    <t>５　体育施設</t>
  </si>
  <si>
    <t>白谷海浜公園</t>
  </si>
  <si>
    <t>中央公園</t>
  </si>
  <si>
    <t>緑が浜公園</t>
  </si>
  <si>
    <t>六連小学校</t>
  </si>
  <si>
    <t>教育総務課</t>
  </si>
  <si>
    <t>１３　学校教育施設</t>
  </si>
  <si>
    <t>神戸小学校</t>
  </si>
  <si>
    <t>大草小学校</t>
  </si>
  <si>
    <t>田原東部小学校</t>
  </si>
  <si>
    <t>田原南部小学校</t>
  </si>
  <si>
    <t>童浦小学校</t>
  </si>
  <si>
    <t>田原中部小学校</t>
  </si>
  <si>
    <t>衣笠小学校</t>
  </si>
  <si>
    <t>野田小学校</t>
  </si>
  <si>
    <t>高松小学校</t>
  </si>
  <si>
    <t>赤羽根小学校</t>
  </si>
  <si>
    <t>若戸小学校</t>
  </si>
  <si>
    <t>亀山小学校</t>
  </si>
  <si>
    <t>中山小学校</t>
  </si>
  <si>
    <t>福江小学校</t>
  </si>
  <si>
    <t>清田小学校</t>
  </si>
  <si>
    <t>泉小学校</t>
  </si>
  <si>
    <t>東部中学校</t>
  </si>
  <si>
    <t>田原中学校</t>
  </si>
  <si>
    <t>赤羽根中学校</t>
  </si>
  <si>
    <t>福江中学校</t>
  </si>
  <si>
    <t>六連市民館</t>
  </si>
  <si>
    <t>生涯学習課</t>
  </si>
  <si>
    <t>２　市民館等施設</t>
  </si>
  <si>
    <t>神戸市民館</t>
  </si>
  <si>
    <t>大草市民館</t>
  </si>
  <si>
    <t>田原東部市民館</t>
  </si>
  <si>
    <t>田原東部市民館分館</t>
  </si>
  <si>
    <t>田原南部市民館</t>
  </si>
  <si>
    <t>童浦市民館</t>
  </si>
  <si>
    <t>田原中部市民館</t>
  </si>
  <si>
    <t>衣笠市民館</t>
  </si>
  <si>
    <t>野田市民館</t>
  </si>
  <si>
    <t>高松市民館</t>
  </si>
  <si>
    <t>赤羽根市民館</t>
  </si>
  <si>
    <t>若戸市民館</t>
  </si>
  <si>
    <t>和地市民館</t>
  </si>
  <si>
    <t>堀切市民館</t>
  </si>
  <si>
    <t>伊良湖市民館</t>
  </si>
  <si>
    <t>亀山市民館</t>
  </si>
  <si>
    <t>中山市民館</t>
  </si>
  <si>
    <t>福江市民館</t>
  </si>
  <si>
    <t>清田市民館</t>
  </si>
  <si>
    <t>泉市民館</t>
  </si>
  <si>
    <t>４　文化施設</t>
  </si>
  <si>
    <t>総合体育館</t>
  </si>
  <si>
    <t>田原文化広場</t>
  </si>
  <si>
    <t>赤羽根文化ホール</t>
  </si>
  <si>
    <t>赤羽根文化広場ふれあい会館</t>
  </si>
  <si>
    <t>渥美文化会館</t>
  </si>
  <si>
    <t>池ノ原会館</t>
  </si>
  <si>
    <t>文化財課</t>
  </si>
  <si>
    <t>渥美運動公園</t>
  </si>
  <si>
    <t>田原市博物館</t>
  </si>
  <si>
    <t>３　生涯学習施設</t>
  </si>
  <si>
    <t>文化財収蔵庫</t>
  </si>
  <si>
    <t>田原市民俗資料館</t>
  </si>
  <si>
    <t>吉胡貝塚史跡公園</t>
  </si>
  <si>
    <t>皿焼古窯館</t>
  </si>
  <si>
    <t>市役所庁舎</t>
  </si>
  <si>
    <t>財政課</t>
  </si>
  <si>
    <t>１　庁舎等施設</t>
  </si>
  <si>
    <t>田原市役所赤羽根市民センター</t>
  </si>
  <si>
    <t>赤羽根市民センター</t>
  </si>
  <si>
    <t>田原市消防署</t>
  </si>
  <si>
    <t>消防署</t>
  </si>
  <si>
    <t>１２　消防施設</t>
  </si>
  <si>
    <t>田原市消防署赤羽根分署</t>
  </si>
  <si>
    <t>赤羽根分署</t>
  </si>
  <si>
    <t>田原市消防署渥美分署</t>
  </si>
  <si>
    <t>渥美分署</t>
  </si>
  <si>
    <t>崋山会館</t>
  </si>
  <si>
    <t>ふれあいの館（保養所）</t>
  </si>
  <si>
    <t>企画課</t>
  </si>
  <si>
    <t>児童発達支援センター（旧南部保育園）</t>
  </si>
  <si>
    <t>旧加治保育園</t>
  </si>
  <si>
    <t>維持管理課</t>
  </si>
  <si>
    <t>初立池公園</t>
  </si>
  <si>
    <t>農政課</t>
  </si>
  <si>
    <t>田原浄化センター</t>
  </si>
  <si>
    <t>下水道課</t>
  </si>
  <si>
    <t>８８　下水道</t>
  </si>
  <si>
    <t>田原中継ポンプ場</t>
  </si>
  <si>
    <t>中部ポンプ場</t>
  </si>
  <si>
    <t>東大浜ポンプ場</t>
  </si>
  <si>
    <t>東部ポンプ場</t>
  </si>
  <si>
    <t>渥美浄化センター</t>
  </si>
  <si>
    <t>赤石汚水ポンプ場</t>
  </si>
  <si>
    <t>光崎汚水ポンプ場</t>
  </si>
  <si>
    <t>堆肥処理施設（発酵保管施設）</t>
  </si>
  <si>
    <t>野田排水処理センター</t>
  </si>
  <si>
    <t>夕陽が浜汚水処理施設</t>
  </si>
  <si>
    <t>高松東部農村広場</t>
  </si>
  <si>
    <t>高松農村広場</t>
  </si>
  <si>
    <t>若見農村広場</t>
  </si>
  <si>
    <t>亀山農村広場</t>
  </si>
  <si>
    <t>東部運動公園公衆便所</t>
  </si>
  <si>
    <t>神戸運動公園便所</t>
  </si>
  <si>
    <t>赤東運動公園</t>
  </si>
  <si>
    <t>越戸運動広場</t>
  </si>
  <si>
    <t>池尻運動広場</t>
  </si>
  <si>
    <t>田原緑花センター</t>
  </si>
  <si>
    <t>天神ポンプ場</t>
  </si>
  <si>
    <t>笠山農村公園</t>
  </si>
  <si>
    <t>かじた池公園</t>
  </si>
  <si>
    <t>仁崎海水浴場</t>
  </si>
  <si>
    <t>池尻下り畑海岸公衆便所</t>
  </si>
  <si>
    <t>宇津江公衆便所</t>
  </si>
  <si>
    <t>恋路ヶ浜公衆便所</t>
  </si>
  <si>
    <t>日出駐車場公衆便所</t>
  </si>
  <si>
    <t>田原市水防倉庫</t>
  </si>
  <si>
    <t>江比間水防倉庫</t>
  </si>
  <si>
    <t>福江水防倉庫</t>
  </si>
  <si>
    <t>中山水防倉庫</t>
  </si>
  <si>
    <t>姫島漁港屋外便所</t>
  </si>
  <si>
    <t>泉港公衆便所</t>
  </si>
  <si>
    <t>伊川津漁港公衆便所</t>
  </si>
  <si>
    <t>宇津江漁港海岸公衆便所</t>
  </si>
  <si>
    <t>姫見台公園</t>
  </si>
  <si>
    <t>新清谷公園</t>
  </si>
  <si>
    <t>神戸第一公園</t>
  </si>
  <si>
    <t>木綿台公園</t>
  </si>
  <si>
    <t>吉胡台なかよし公園</t>
  </si>
  <si>
    <t>大手公園</t>
  </si>
  <si>
    <t>夕陽が浜東公園</t>
  </si>
  <si>
    <t>夕陽が浜西公園</t>
  </si>
  <si>
    <t>八軒家公園</t>
  </si>
  <si>
    <t>西浦公園</t>
  </si>
  <si>
    <t>片西1号公園</t>
  </si>
  <si>
    <t>赤石3号公園</t>
  </si>
  <si>
    <t>赤石4号公園</t>
  </si>
  <si>
    <t>赤石1号公園</t>
  </si>
  <si>
    <t>赤石2号公園</t>
  </si>
  <si>
    <t>晩田公園</t>
  </si>
  <si>
    <t>神戸第二公園</t>
  </si>
  <si>
    <t>やぐま台1号公園（公園・便所）</t>
  </si>
  <si>
    <t>築出公園</t>
  </si>
  <si>
    <t>権現の森公衆便所</t>
  </si>
  <si>
    <t>緑が浜2号緑地公衆便所</t>
  </si>
  <si>
    <t>岡ノ越公園</t>
  </si>
  <si>
    <t>中央図書館</t>
  </si>
  <si>
    <t>赤羽根図書館（分館）</t>
  </si>
  <si>
    <t>田原市給食センター</t>
  </si>
  <si>
    <t>三河田原駅駐輪場</t>
  </si>
  <si>
    <t>稲場保育園</t>
  </si>
  <si>
    <t>バス待合所（レイ前）</t>
  </si>
  <si>
    <t>バス待合所（総合体育館）</t>
  </si>
  <si>
    <t>消防課</t>
  </si>
  <si>
    <t>東部分団２号車詰所・車庫</t>
  </si>
  <si>
    <t>大久保公園</t>
  </si>
  <si>
    <t>バス待合所（福祉センター）</t>
  </si>
  <si>
    <t>バス待合所（野田）</t>
  </si>
  <si>
    <t>防災対策課</t>
  </si>
  <si>
    <t>防災備蓄倉庫（福江校区）</t>
  </si>
  <si>
    <t>防災備蓄倉庫（田原中部校区　セントファーレ前）</t>
  </si>
  <si>
    <t>防災備蓄倉庫（田原中部校区　松下駐車場）</t>
  </si>
  <si>
    <t>防災備蓄倉庫（衣笠校区　栄巌）</t>
  </si>
  <si>
    <t>防災備蓄倉庫（神戸校区　前畑）</t>
  </si>
  <si>
    <t>防災備蓄倉庫（田原東部校区　奥谷）</t>
  </si>
  <si>
    <t>防災備蓄倉庫（童浦校区　原屋敷）</t>
  </si>
  <si>
    <t>防災備蓄倉庫（大草校区　北神）</t>
  </si>
  <si>
    <t>防災備蓄倉庫（六連校区　宮ノ西）</t>
  </si>
  <si>
    <t>防災備蓄倉庫（田原南部校区　北浅場）</t>
  </si>
  <si>
    <t>防災備蓄倉庫（野田校区　籠田）</t>
  </si>
  <si>
    <t>防災備蓄倉庫（高松校区）</t>
  </si>
  <si>
    <t>防災備蓄倉庫（若戸校区）</t>
  </si>
  <si>
    <t>防災備蓄倉庫（赤羽根校区）</t>
  </si>
  <si>
    <t>福江白石防災備蓄倉庫</t>
  </si>
  <si>
    <t>防災備蓄倉庫（中山校区）</t>
  </si>
  <si>
    <t>田原市拠点防災備蓄倉庫（田原市報民倉）</t>
  </si>
  <si>
    <t>防災備蓄倉庫（泉校区）</t>
  </si>
  <si>
    <t>防災備蓄倉庫（亀山校区）</t>
  </si>
  <si>
    <t>防災備蓄倉庫（和地地区）</t>
  </si>
  <si>
    <t>避難所用防災備蓄倉庫（田原中部小学校）</t>
  </si>
  <si>
    <t>防災備蓄倉庫（堀切地区）</t>
  </si>
  <si>
    <t>防災備蓄倉庫（伊良湖地区）</t>
  </si>
  <si>
    <t>防災備蓄倉庫（清田校区）</t>
  </si>
  <si>
    <t>避難所用防災備蓄倉庫（田原中学校）</t>
  </si>
  <si>
    <t>池尻防災カメラ機器収納施設</t>
  </si>
  <si>
    <t>浦片２号公園</t>
  </si>
  <si>
    <t>萱町交差点ポケットパーク</t>
  </si>
  <si>
    <t>田原市南番場公舎</t>
  </si>
  <si>
    <t>池ノ原幽居</t>
  </si>
  <si>
    <t>ふるさと教育センター</t>
  </si>
  <si>
    <t>施設名称</t>
    <rPh sb="0" eb="2">
      <t>シセツ</t>
    </rPh>
    <rPh sb="2" eb="4">
      <t>メイショウ</t>
    </rPh>
    <phoneticPr fontId="1"/>
  </si>
  <si>
    <t>施設用途</t>
    <rPh sb="0" eb="2">
      <t>シセツ</t>
    </rPh>
    <rPh sb="2" eb="4">
      <t>ヨウト</t>
    </rPh>
    <phoneticPr fontId="1"/>
  </si>
  <si>
    <t>総務課</t>
    <phoneticPr fontId="1"/>
  </si>
  <si>
    <t>備考</t>
    <rPh sb="0" eb="2">
      <t>ビコウ</t>
    </rPh>
    <phoneticPr fontId="1"/>
  </si>
  <si>
    <t>導入予定（一部導入済・
未導入を選択の場合）</t>
    <rPh sb="0" eb="2">
      <t>ドウニュウ</t>
    </rPh>
    <rPh sb="2" eb="4">
      <t>ヨテイ</t>
    </rPh>
    <rPh sb="5" eb="7">
      <t>イチブ</t>
    </rPh>
    <rPh sb="7" eb="10">
      <t>ドウニ</t>
    </rPh>
    <rPh sb="12" eb="15">
      <t>ミドウニュウ</t>
    </rPh>
    <rPh sb="16" eb="18">
      <t>センタク</t>
    </rPh>
    <rPh sb="19" eb="21">
      <t>バアイ</t>
    </rPh>
    <phoneticPr fontId="1"/>
  </si>
  <si>
    <t>担当課</t>
    <rPh sb="0" eb="3">
      <t>タントウカ</t>
    </rPh>
    <phoneticPr fontId="1"/>
  </si>
  <si>
    <t>導入状況</t>
    <rPh sb="0" eb="4">
      <t>ドウニュウジョウキョウ</t>
    </rPh>
    <phoneticPr fontId="1"/>
  </si>
  <si>
    <t>No.</t>
    <phoneticPr fontId="1"/>
  </si>
  <si>
    <t>未導入</t>
  </si>
  <si>
    <t>導入予定なし</t>
    <rPh sb="0" eb="2">
      <t>ドウニュウ</t>
    </rPh>
    <rPh sb="2" eb="4">
      <t>ヨテイ</t>
    </rPh>
    <phoneticPr fontId="1"/>
  </si>
  <si>
    <t>一部導入済</t>
  </si>
  <si>
    <t>図書館</t>
    <rPh sb="0" eb="3">
      <t>トショカン</t>
    </rPh>
    <phoneticPr fontId="1"/>
  </si>
  <si>
    <t>R4年度から随時導入予定</t>
    <rPh sb="2" eb="4">
      <t>ネンド</t>
    </rPh>
    <rPh sb="6" eb="8">
      <t>ズイジ</t>
    </rPh>
    <rPh sb="8" eb="10">
      <t>ドウニュウ</t>
    </rPh>
    <rPh sb="10" eb="12">
      <t>ヨテイ</t>
    </rPh>
    <phoneticPr fontId="1"/>
  </si>
  <si>
    <t>予算の状況により検討する</t>
    <rPh sb="0" eb="2">
      <t>ヨサン</t>
    </rPh>
    <rPh sb="3" eb="5">
      <t>ジョウキョウ</t>
    </rPh>
    <rPh sb="8" eb="10">
      <t>ケントウ</t>
    </rPh>
    <phoneticPr fontId="1"/>
  </si>
  <si>
    <t>―</t>
  </si>
  <si>
    <t>毎年度、更新機器から順次対応</t>
    <rPh sb="0" eb="3">
      <t>マイネンド</t>
    </rPh>
    <rPh sb="4" eb="6">
      <t>コウシン</t>
    </rPh>
    <rPh sb="6" eb="8">
      <t>キキ</t>
    </rPh>
    <rPh sb="10" eb="12">
      <t>ジュンジ</t>
    </rPh>
    <rPh sb="12" eb="14">
      <t>タイオウ</t>
    </rPh>
    <phoneticPr fontId="1"/>
  </si>
  <si>
    <t>更新機器から順次対応中</t>
    <rPh sb="0" eb="2">
      <t>コウシン</t>
    </rPh>
    <rPh sb="2" eb="4">
      <t>キキ</t>
    </rPh>
    <rPh sb="6" eb="8">
      <t>ジュンジ</t>
    </rPh>
    <rPh sb="8" eb="10">
      <t>タイオウ</t>
    </rPh>
    <rPh sb="10" eb="11">
      <t>チュウ</t>
    </rPh>
    <phoneticPr fontId="1"/>
  </si>
  <si>
    <t>導入予定なし</t>
    <rPh sb="0" eb="4">
      <t>ドウニュウヨテイ</t>
    </rPh>
    <phoneticPr fontId="1"/>
  </si>
  <si>
    <t>随時電球交換時に導入</t>
    <rPh sb="0" eb="2">
      <t>ズイジ</t>
    </rPh>
    <rPh sb="2" eb="4">
      <t>デンキュウ</t>
    </rPh>
    <rPh sb="4" eb="7">
      <t>コウカンジ</t>
    </rPh>
    <rPh sb="8" eb="10">
      <t>ドウニュウ</t>
    </rPh>
    <phoneticPr fontId="1"/>
  </si>
  <si>
    <t>未定</t>
    <rPh sb="0" eb="2">
      <t>ミテイ</t>
    </rPh>
    <phoneticPr fontId="1"/>
  </si>
  <si>
    <t>今後の導入予定なし</t>
    <rPh sb="0" eb="2">
      <t>コンゴ</t>
    </rPh>
    <rPh sb="3" eb="5">
      <t>ドウニュウ</t>
    </rPh>
    <rPh sb="5" eb="7">
      <t>ヨテイ</t>
    </rPh>
    <phoneticPr fontId="1"/>
  </si>
  <si>
    <t>発電機室</t>
    <rPh sb="0" eb="3">
      <t>ハツデンキ</t>
    </rPh>
    <rPh sb="3" eb="4">
      <t>シツ</t>
    </rPh>
    <phoneticPr fontId="1"/>
  </si>
  <si>
    <t>中山処理場</t>
    <rPh sb="0" eb="2">
      <t>ナカヤマ</t>
    </rPh>
    <rPh sb="2" eb="4">
      <t>ショリ</t>
    </rPh>
    <rPh sb="4" eb="5">
      <t>バ</t>
    </rPh>
    <phoneticPr fontId="1"/>
  </si>
  <si>
    <t>R2年度一部導入</t>
    <rPh sb="2" eb="4">
      <t>ネンド</t>
    </rPh>
    <rPh sb="4" eb="6">
      <t>イチブ</t>
    </rPh>
    <rPh sb="6" eb="8">
      <t>ドウニュウ</t>
    </rPh>
    <phoneticPr fontId="1"/>
  </si>
  <si>
    <t>ﾛﾋﾟｰ照明の一部</t>
    <rPh sb="4" eb="6">
      <t>ショウメイ</t>
    </rPh>
    <rPh sb="7" eb="9">
      <t>イチブ</t>
    </rPh>
    <phoneticPr fontId="1"/>
  </si>
  <si>
    <t>直近での導入予定なし</t>
    <rPh sb="0" eb="2">
      <t>チョッキン</t>
    </rPh>
    <rPh sb="4" eb="8">
      <t>ドウニュウヨテイ</t>
    </rPh>
    <phoneticPr fontId="1"/>
  </si>
  <si>
    <t>直近３か年中に一部導入計画あり</t>
    <rPh sb="0" eb="2">
      <t>チョッキン</t>
    </rPh>
    <rPh sb="4" eb="6">
      <t>ネンチュウ</t>
    </rPh>
    <rPh sb="7" eb="9">
      <t>イチブ</t>
    </rPh>
    <rPh sb="9" eb="11">
      <t>ドウニュウ</t>
    </rPh>
    <rPh sb="11" eb="13">
      <t>ケイカク</t>
    </rPh>
    <phoneticPr fontId="1"/>
  </si>
  <si>
    <t>予算がつき次第全てLEDに交換する</t>
    <rPh sb="0" eb="2">
      <t>ヨサン</t>
    </rPh>
    <rPh sb="5" eb="7">
      <t>シダイ</t>
    </rPh>
    <rPh sb="7" eb="8">
      <t>スベ</t>
    </rPh>
    <rPh sb="13" eb="15">
      <t>コウカン</t>
    </rPh>
    <phoneticPr fontId="1"/>
  </si>
  <si>
    <t>やすらぎ苑の一部未導入</t>
    <rPh sb="4" eb="5">
      <t>エン</t>
    </rPh>
    <rPh sb="6" eb="8">
      <t>イチブ</t>
    </rPh>
    <rPh sb="8" eb="11">
      <t>ミドウニュウ</t>
    </rPh>
    <phoneticPr fontId="1"/>
  </si>
  <si>
    <t>街づくり推進課</t>
    <rPh sb="0" eb="1">
      <t>マチ</t>
    </rPh>
    <rPh sb="4" eb="7">
      <t>スイシンカ</t>
    </rPh>
    <phoneticPr fontId="1"/>
  </si>
  <si>
    <t>泉北部処理場</t>
    <rPh sb="0" eb="1">
      <t>イズミ</t>
    </rPh>
    <rPh sb="1" eb="2">
      <t>キタ</t>
    </rPh>
    <rPh sb="2" eb="3">
      <t>ブ</t>
    </rPh>
    <rPh sb="3" eb="5">
      <t>ショリ</t>
    </rPh>
    <rPh sb="5" eb="6">
      <t>バ</t>
    </rPh>
    <phoneticPr fontId="1"/>
  </si>
  <si>
    <t>野田クリーンセンター　</t>
    <rPh sb="0" eb="2">
      <t>ノダ</t>
    </rPh>
    <phoneticPr fontId="1"/>
  </si>
  <si>
    <t>藤七原処理場　</t>
    <rPh sb="0" eb="1">
      <t>フジ</t>
    </rPh>
    <rPh sb="1" eb="2">
      <t>ナナ</t>
    </rPh>
    <rPh sb="2" eb="3">
      <t>ハラ</t>
    </rPh>
    <rPh sb="3" eb="5">
      <t>ショリ</t>
    </rPh>
    <rPh sb="5" eb="6">
      <t>バ</t>
    </rPh>
    <phoneticPr fontId="1"/>
  </si>
  <si>
    <t>大久保浄化センター　</t>
    <rPh sb="0" eb="3">
      <t>オオクボ</t>
    </rPh>
    <rPh sb="3" eb="5">
      <t>ジョウカ</t>
    </rPh>
    <phoneticPr fontId="1"/>
  </si>
  <si>
    <t>神戸浄化センター　</t>
    <rPh sb="0" eb="2">
      <t>コウベ</t>
    </rPh>
    <rPh sb="2" eb="4">
      <t>ジョウカ</t>
    </rPh>
    <phoneticPr fontId="1"/>
  </si>
  <si>
    <t>大草浄化センター</t>
    <rPh sb="0" eb="2">
      <t>オオクサ</t>
    </rPh>
    <rPh sb="2" eb="4">
      <t>ジョウカ</t>
    </rPh>
    <phoneticPr fontId="1"/>
  </si>
  <si>
    <t>百々処理場</t>
    <rPh sb="2" eb="4">
      <t>ショリ</t>
    </rPh>
    <rPh sb="4" eb="5">
      <t>バ</t>
    </rPh>
    <phoneticPr fontId="1"/>
  </si>
  <si>
    <t>高松処理場</t>
    <rPh sb="0" eb="2">
      <t>タカマツ</t>
    </rPh>
    <rPh sb="2" eb="4">
      <t>ショリ</t>
    </rPh>
    <rPh sb="4" eb="5">
      <t>バ</t>
    </rPh>
    <phoneticPr fontId="1"/>
  </si>
  <si>
    <t>若戸処理場</t>
    <rPh sb="0" eb="2">
      <t>ワカト</t>
    </rPh>
    <rPh sb="2" eb="4">
      <t>ショリ</t>
    </rPh>
    <rPh sb="4" eb="5">
      <t>バ</t>
    </rPh>
    <phoneticPr fontId="1"/>
  </si>
  <si>
    <t>日出処理場</t>
    <rPh sb="0" eb="1">
      <t>ヒ</t>
    </rPh>
    <rPh sb="1" eb="2">
      <t>デ</t>
    </rPh>
    <rPh sb="2" eb="4">
      <t>ショリ</t>
    </rPh>
    <rPh sb="4" eb="5">
      <t>バ</t>
    </rPh>
    <phoneticPr fontId="1"/>
  </si>
  <si>
    <t>宇津江処理場</t>
    <rPh sb="3" eb="5">
      <t>ショリ</t>
    </rPh>
    <rPh sb="5" eb="6">
      <t>バ</t>
    </rPh>
    <phoneticPr fontId="1"/>
  </si>
  <si>
    <t>和地処理場</t>
    <rPh sb="0" eb="1">
      <t>ワ</t>
    </rPh>
    <rPh sb="1" eb="2">
      <t>チ</t>
    </rPh>
    <rPh sb="2" eb="4">
      <t>ショリ</t>
    </rPh>
    <rPh sb="4" eb="5">
      <t>バ</t>
    </rPh>
    <phoneticPr fontId="1"/>
  </si>
  <si>
    <t>泉南部処理場</t>
    <rPh sb="0" eb="1">
      <t>イズミ</t>
    </rPh>
    <rPh sb="1" eb="3">
      <t>ナンブ</t>
    </rPh>
    <rPh sb="3" eb="5">
      <t>ショリ</t>
    </rPh>
    <rPh sb="5" eb="6">
      <t>バ</t>
    </rPh>
    <phoneticPr fontId="1"/>
  </si>
  <si>
    <t>新美処理場</t>
    <rPh sb="0" eb="2">
      <t>ニイミ</t>
    </rPh>
    <rPh sb="2" eb="4">
      <t>ショリ</t>
    </rPh>
    <rPh sb="4" eb="5">
      <t>バ</t>
    </rPh>
    <phoneticPr fontId="1"/>
  </si>
  <si>
    <t>小中山処理場</t>
    <rPh sb="0" eb="1">
      <t>コ</t>
    </rPh>
    <rPh sb="1" eb="3">
      <t>ナカヤマ</t>
    </rPh>
    <rPh sb="3" eb="5">
      <t>ショリ</t>
    </rPh>
    <rPh sb="5" eb="6">
      <t>バ</t>
    </rPh>
    <phoneticPr fontId="1"/>
  </si>
  <si>
    <t>白谷処理場</t>
    <rPh sb="0" eb="2">
      <t>シロタニ</t>
    </rPh>
    <rPh sb="2" eb="4">
      <t>ショリ</t>
    </rPh>
    <rPh sb="4" eb="5">
      <t>バ</t>
    </rPh>
    <phoneticPr fontId="1"/>
  </si>
  <si>
    <t>谷熊六連処理場　</t>
    <rPh sb="0" eb="1">
      <t>タニ</t>
    </rPh>
    <rPh sb="1" eb="2">
      <t>クマ</t>
    </rPh>
    <rPh sb="2" eb="3">
      <t>ロク</t>
    </rPh>
    <rPh sb="3" eb="4">
      <t>レン</t>
    </rPh>
    <rPh sb="4" eb="6">
      <t>ショリ</t>
    </rPh>
    <rPh sb="6" eb="7">
      <t>バ</t>
    </rPh>
    <phoneticPr fontId="1"/>
  </si>
  <si>
    <t>向新処理場　</t>
    <rPh sb="2" eb="4">
      <t>ショリ</t>
    </rPh>
    <rPh sb="4" eb="5">
      <t>バ</t>
    </rPh>
    <phoneticPr fontId="1"/>
  </si>
  <si>
    <t>岬中部処理場　</t>
    <rPh sb="0" eb="1">
      <t>ミサキ</t>
    </rPh>
    <rPh sb="1" eb="3">
      <t>チュウブ</t>
    </rPh>
    <rPh sb="3" eb="5">
      <t>ショリ</t>
    </rPh>
    <rPh sb="5" eb="6">
      <t>バ</t>
    </rPh>
    <phoneticPr fontId="1"/>
  </si>
  <si>
    <t>LED導入済み数量</t>
    <rPh sb="3" eb="5">
      <t>ドウニュウ</t>
    </rPh>
    <rPh sb="5" eb="6">
      <t>ズ</t>
    </rPh>
    <rPh sb="7" eb="9">
      <t>スウリョウ</t>
    </rPh>
    <phoneticPr fontId="1"/>
  </si>
  <si>
    <t>LED未導入数量</t>
    <rPh sb="3" eb="6">
      <t>ミドウニュウ</t>
    </rPh>
    <rPh sb="6" eb="7">
      <t>スウ</t>
    </rPh>
    <rPh sb="7" eb="8">
      <t>リョウ</t>
    </rPh>
    <phoneticPr fontId="1"/>
  </si>
  <si>
    <t>内 LED導入予定数量</t>
    <rPh sb="0" eb="1">
      <t>ウチ</t>
    </rPh>
    <rPh sb="5" eb="7">
      <t>ドウニュウ</t>
    </rPh>
    <rPh sb="7" eb="9">
      <t>ヨテイ</t>
    </rPh>
    <rPh sb="9" eb="10">
      <t>カズ</t>
    </rPh>
    <rPh sb="10" eb="11">
      <t>リョウ</t>
    </rPh>
    <phoneticPr fontId="1"/>
  </si>
  <si>
    <t>予算がつき次第LED化したい</t>
    <rPh sb="0" eb="2">
      <t>ヨサン</t>
    </rPh>
    <rPh sb="5" eb="7">
      <t>シダイ</t>
    </rPh>
    <rPh sb="10" eb="11">
      <t>カ</t>
    </rPh>
    <phoneticPr fontId="1"/>
  </si>
  <si>
    <t>蛍光灯　３２W×４１５本</t>
    <rPh sb="0" eb="3">
      <t>ケイコウトウ</t>
    </rPh>
    <rPh sb="11" eb="12">
      <t>ホン</t>
    </rPh>
    <phoneticPr fontId="1"/>
  </si>
  <si>
    <t>蛍光灯　３２W×３３本</t>
    <rPh sb="0" eb="3">
      <t>ケイコウトウ</t>
    </rPh>
    <rPh sb="10" eb="11">
      <t>ホン</t>
    </rPh>
    <phoneticPr fontId="1"/>
  </si>
  <si>
    <t>蛍光灯　３２W×７４本
電球　　３２W×２球</t>
    <rPh sb="0" eb="3">
      <t>ケイコウトウ</t>
    </rPh>
    <rPh sb="10" eb="11">
      <t>ホン</t>
    </rPh>
    <phoneticPr fontId="1"/>
  </si>
  <si>
    <t>LED　３２W×６本</t>
    <rPh sb="9" eb="10">
      <t>ホン</t>
    </rPh>
    <phoneticPr fontId="1"/>
  </si>
  <si>
    <t>蛍光灯　３２W×６８本</t>
    <rPh sb="0" eb="3">
      <t>ケイコウトウ</t>
    </rPh>
    <rPh sb="10" eb="11">
      <t>ホン</t>
    </rPh>
    <phoneticPr fontId="1"/>
  </si>
  <si>
    <t>LED　３２W×３本</t>
    <rPh sb="9" eb="10">
      <t>ホン</t>
    </rPh>
    <phoneticPr fontId="1"/>
  </si>
  <si>
    <t>蛍光灯　３２W×１１６本
電球　　３２W×１球</t>
    <rPh sb="0" eb="3">
      <t>ケイコウトウ</t>
    </rPh>
    <rPh sb="11" eb="12">
      <t>ホン</t>
    </rPh>
    <rPh sb="13" eb="15">
      <t>デンキュウ</t>
    </rPh>
    <rPh sb="22" eb="23">
      <t>タマ</t>
    </rPh>
    <phoneticPr fontId="1"/>
  </si>
  <si>
    <t>LED　３２W×８本</t>
    <rPh sb="9" eb="10">
      <t>ホン</t>
    </rPh>
    <phoneticPr fontId="1"/>
  </si>
  <si>
    <t>衛生センター事務室用として8本</t>
    <rPh sb="9" eb="10">
      <t>ヨウ</t>
    </rPh>
    <rPh sb="14" eb="15">
      <t>ホン</t>
    </rPh>
    <phoneticPr fontId="1"/>
  </si>
  <si>
    <t>蛍光灯　３２W×１９５本</t>
    <rPh sb="0" eb="3">
      <t>ケイコウトウ</t>
    </rPh>
    <rPh sb="11" eb="12">
      <t>ホン</t>
    </rPh>
    <phoneticPr fontId="1"/>
  </si>
  <si>
    <t>蛍光灯　３２W×９本</t>
    <rPh sb="0" eb="3">
      <t>ケイコウトウ</t>
    </rPh>
    <rPh sb="9" eb="10">
      <t>ホン</t>
    </rPh>
    <phoneticPr fontId="1"/>
  </si>
  <si>
    <t>LED　４０W×６本</t>
    <rPh sb="9" eb="10">
      <t>ホン</t>
    </rPh>
    <phoneticPr fontId="1"/>
  </si>
  <si>
    <t>蛍光灯　４０W×１１７本
蛍光灯　１８W×１０本
蛍光灯　３２W×１６本
電球　　３２W×１球</t>
    <rPh sb="0" eb="3">
      <t>ケイコウトウ</t>
    </rPh>
    <rPh sb="11" eb="12">
      <t>ホン</t>
    </rPh>
    <rPh sb="25" eb="28">
      <t>ケイコウトウ</t>
    </rPh>
    <rPh sb="35" eb="36">
      <t>ホン</t>
    </rPh>
    <phoneticPr fontId="1"/>
  </si>
  <si>
    <t>蛍光灯　４０W×２９本
電球　　３２W×２球</t>
    <phoneticPr fontId="1"/>
  </si>
  <si>
    <t>蛍光灯　４０W×８８本
蛍光灯　１８W×１０本
電球　　３２W×１球</t>
    <rPh sb="12" eb="15">
      <t>ケイコウトウ</t>
    </rPh>
    <phoneticPr fontId="1"/>
  </si>
  <si>
    <t>蛍光灯　４０W×１１９本
蛍光灯　３２W×４本
電球　　３２W×２球</t>
    <rPh sb="13" eb="16">
      <t>ケイコウトウ</t>
    </rPh>
    <phoneticPr fontId="1"/>
  </si>
  <si>
    <t>蛍光灯　４０W×３６本
蛍光灯　１８W×５本
蛍光灯　３２W×１本</t>
    <phoneticPr fontId="1"/>
  </si>
  <si>
    <t>蛍光灯　４０W×６５本
蛍光灯　３２W×１本
電球　　３２W×２球</t>
    <phoneticPr fontId="1"/>
  </si>
  <si>
    <t>蛍光灯　４０W×７６本
蛍光灯　３２W×１本
電球　　３２W×１球</t>
    <phoneticPr fontId="1"/>
  </si>
  <si>
    <t>蛍光灯　４０W×１８本
電球　　３２W×１球</t>
    <rPh sb="0" eb="3">
      <t>ケイコウトウ</t>
    </rPh>
    <rPh sb="10" eb="11">
      <t>ホン</t>
    </rPh>
    <rPh sb="12" eb="14">
      <t>デンキュウ</t>
    </rPh>
    <rPh sb="21" eb="22">
      <t>タマ</t>
    </rPh>
    <phoneticPr fontId="1"/>
  </si>
  <si>
    <t>LED　４０W×６本</t>
    <phoneticPr fontId="1"/>
  </si>
  <si>
    <t>蛍光灯　４０W×１８本
電球　　３２W×１球</t>
    <phoneticPr fontId="1"/>
  </si>
  <si>
    <t>蛍光灯　４０W×３６本
蛍光灯　１８W×２本
蛍光灯　３２W×１本</t>
    <rPh sb="0" eb="3">
      <t>ケイコウトウ</t>
    </rPh>
    <rPh sb="10" eb="11">
      <t>ホン</t>
    </rPh>
    <rPh sb="23" eb="26">
      <t>ケイコウトウ</t>
    </rPh>
    <rPh sb="32" eb="33">
      <t>ホン</t>
    </rPh>
    <phoneticPr fontId="1"/>
  </si>
  <si>
    <t>蛍光灯　４０W×４２本
蛍光灯　１８W×２本</t>
    <phoneticPr fontId="1"/>
  </si>
  <si>
    <t>蛍光灯　４０W×１５本
電球　　３２W×１球</t>
    <phoneticPr fontId="1"/>
  </si>
  <si>
    <t>蛍光灯　４０W×５本
蛍光灯　１８W×１本
蛍光灯　３２W×８０本
電球　　３２W×１球</t>
    <rPh sb="0" eb="3">
      <t>ケイコウトウ</t>
    </rPh>
    <rPh sb="9" eb="10">
      <t>ホン</t>
    </rPh>
    <rPh sb="22" eb="25">
      <t>ケイコウトウ</t>
    </rPh>
    <rPh sb="32" eb="33">
      <t>ホン</t>
    </rPh>
    <phoneticPr fontId="1"/>
  </si>
  <si>
    <t>蛍光灯　４０W×２本
蛍光灯　１８W×１本
蛍光灯　３２W×４本</t>
    <phoneticPr fontId="1"/>
  </si>
  <si>
    <t>蛍光灯　４０W×１３本
蛍光灯　１８W×１本
電球　　３２W×１球</t>
    <phoneticPr fontId="1"/>
  </si>
  <si>
    <t>蛍光灯　４０W×４６本
蛍光灯　１８W×２本</t>
    <phoneticPr fontId="1"/>
  </si>
  <si>
    <t>蛍光灯　４０W×５５本
蛍光灯　１８W×１本</t>
    <rPh sb="0" eb="3">
      <t>ケイコウトウ</t>
    </rPh>
    <rPh sb="10" eb="11">
      <t>ホン</t>
    </rPh>
    <phoneticPr fontId="1"/>
  </si>
  <si>
    <t>蛍光灯　４０W×７６本
蛍光灯　１８W×３本
蛍光灯　３２W×３本</t>
    <phoneticPr fontId="1"/>
  </si>
  <si>
    <t>蛍光灯　４０W×５５本
蛍光灯　１８W×１本
蛍光灯　３２W×１本</t>
    <rPh sb="0" eb="3">
      <t>ケイコウトウ</t>
    </rPh>
    <rPh sb="10" eb="11">
      <t>ホン</t>
    </rPh>
    <rPh sb="23" eb="26">
      <t>ケイコウトウ</t>
    </rPh>
    <rPh sb="32" eb="33">
      <t>ホン</t>
    </rPh>
    <phoneticPr fontId="1"/>
  </si>
  <si>
    <t>蛍光灯　４０W×５本</t>
    <phoneticPr fontId="1"/>
  </si>
  <si>
    <t>蛍光灯　４０W×８０本
蛍光灯　３２W×３本
電球　　３２W×４球</t>
    <phoneticPr fontId="1"/>
  </si>
  <si>
    <t>ＬＥＤダウンライト×9</t>
    <phoneticPr fontId="1"/>
  </si>
  <si>
    <t>蛍光灯40W×76本
蛍光灯36Ｗ×10本
蛍光灯20W×10本
蛍光灯18Ｗ×18本
蛍光灯13Ｗ×6本
蛍光電球20Ｗ×19
蛍光電球90Ｗ×23</t>
    <rPh sb="0" eb="3">
      <t>ケイコウトウ</t>
    </rPh>
    <rPh sb="9" eb="10">
      <t>ホン</t>
    </rPh>
    <rPh sb="11" eb="14">
      <t>ケイコウトウ</t>
    </rPh>
    <rPh sb="20" eb="21">
      <t>ホン</t>
    </rPh>
    <rPh sb="33" eb="36">
      <t>ケイコウトウ</t>
    </rPh>
    <rPh sb="42" eb="43">
      <t>ホン</t>
    </rPh>
    <rPh sb="44" eb="47">
      <t>ケイコウトウ</t>
    </rPh>
    <rPh sb="52" eb="53">
      <t>ホン</t>
    </rPh>
    <rPh sb="54" eb="56">
      <t>ケイコウ</t>
    </rPh>
    <rPh sb="56" eb="58">
      <t>デンキュウ</t>
    </rPh>
    <rPh sb="65" eb="67">
      <t>ケイコウ</t>
    </rPh>
    <rPh sb="67" eb="69">
      <t>デンキュウ</t>
    </rPh>
    <phoneticPr fontId="1"/>
  </si>
  <si>
    <t>食堂の一部</t>
    <rPh sb="0" eb="2">
      <t>ショクドウ</t>
    </rPh>
    <rPh sb="3" eb="5">
      <t>イチブ</t>
    </rPh>
    <phoneticPr fontId="1"/>
  </si>
  <si>
    <t>LED球×30球</t>
    <rPh sb="3" eb="4">
      <t>キュウ</t>
    </rPh>
    <rPh sb="7" eb="8">
      <t>キュウ</t>
    </rPh>
    <phoneticPr fontId="1"/>
  </si>
  <si>
    <t>蛍光灯40ｗ×388本
蛍光灯20ｗ×20本
蛍光灯又は電球(w数不明)×14本(球)</t>
    <rPh sb="0" eb="3">
      <t>ケイコウトウ</t>
    </rPh>
    <rPh sb="10" eb="11">
      <t>ホン</t>
    </rPh>
    <rPh sb="12" eb="15">
      <t>ケイコウトウ</t>
    </rPh>
    <rPh sb="21" eb="22">
      <t>ホン</t>
    </rPh>
    <rPh sb="23" eb="26">
      <t>ケイコウトウ</t>
    </rPh>
    <rPh sb="26" eb="27">
      <t>マタ</t>
    </rPh>
    <rPh sb="28" eb="30">
      <t>デンキュウ</t>
    </rPh>
    <rPh sb="32" eb="33">
      <t>スウ</t>
    </rPh>
    <rPh sb="33" eb="35">
      <t>フメイ</t>
    </rPh>
    <rPh sb="39" eb="40">
      <t>ホン</t>
    </rPh>
    <rPh sb="41" eb="42">
      <t>キュウ</t>
    </rPh>
    <phoneticPr fontId="1"/>
  </si>
  <si>
    <t>LED直管40ｗ×4本
LED電球100ｗ×7球
高天井用ベースライト×12基</t>
    <rPh sb="3" eb="5">
      <t>チョッカン</t>
    </rPh>
    <rPh sb="10" eb="11">
      <t>ホン</t>
    </rPh>
    <rPh sb="15" eb="17">
      <t>デンキュウ</t>
    </rPh>
    <rPh sb="23" eb="24">
      <t>キュウ</t>
    </rPh>
    <rPh sb="25" eb="26">
      <t>タカ</t>
    </rPh>
    <rPh sb="26" eb="29">
      <t>テンジョウヨウ</t>
    </rPh>
    <rPh sb="38" eb="39">
      <t>キ</t>
    </rPh>
    <phoneticPr fontId="1"/>
  </si>
  <si>
    <t>蛍光灯20ｗ×14本
蛍光灯32ｗ×217本
蛍光灯40ｗ×31本</t>
    <rPh sb="0" eb="3">
      <t>ケイコウトウ</t>
    </rPh>
    <rPh sb="9" eb="10">
      <t>ホン</t>
    </rPh>
    <rPh sb="11" eb="14">
      <t>ケイコウトウ</t>
    </rPh>
    <rPh sb="21" eb="22">
      <t>ホン</t>
    </rPh>
    <rPh sb="23" eb="26">
      <t>ケイコウトウ</t>
    </rPh>
    <rPh sb="32" eb="33">
      <t>ホン</t>
    </rPh>
    <phoneticPr fontId="1"/>
  </si>
  <si>
    <t>LED直管14ｗ×21本
高天井用ベースライト×20基</t>
    <rPh sb="3" eb="5">
      <t>チョッカン</t>
    </rPh>
    <rPh sb="11" eb="12">
      <t>ホン</t>
    </rPh>
    <rPh sb="13" eb="14">
      <t>タカ</t>
    </rPh>
    <rPh sb="14" eb="17">
      <t>テンジョウヨウ</t>
    </rPh>
    <rPh sb="26" eb="27">
      <t>キ</t>
    </rPh>
    <phoneticPr fontId="1"/>
  </si>
  <si>
    <t>蛍光灯32ｗ×369本
蛍光灯18ｗ×20本
蛍光灯又は電球(ｗ数不明)×12本(球)</t>
    <rPh sb="0" eb="3">
      <t>ケイコウトウ</t>
    </rPh>
    <rPh sb="10" eb="11">
      <t>ホン</t>
    </rPh>
    <rPh sb="12" eb="15">
      <t>ケイコウトウ</t>
    </rPh>
    <rPh sb="21" eb="22">
      <t>ホン</t>
    </rPh>
    <phoneticPr fontId="1"/>
  </si>
  <si>
    <t>高天井用ベースライト×30基
LED直管40ｗ×8本
LED(ｗ数不明)×9本</t>
    <rPh sb="0" eb="1">
      <t>タカ</t>
    </rPh>
    <rPh sb="1" eb="4">
      <t>テンジョウヨウ</t>
    </rPh>
    <rPh sb="13" eb="14">
      <t>キ</t>
    </rPh>
    <rPh sb="18" eb="20">
      <t>チョッカン</t>
    </rPh>
    <rPh sb="25" eb="26">
      <t>ホン</t>
    </rPh>
    <rPh sb="32" eb="33">
      <t>スウ</t>
    </rPh>
    <rPh sb="33" eb="35">
      <t>フメイ</t>
    </rPh>
    <rPh sb="38" eb="39">
      <t>ホン</t>
    </rPh>
    <phoneticPr fontId="1"/>
  </si>
  <si>
    <t>蛍光灯40ｗ×473本
蛍光灯20ｗ×93本
蛍光灯(ｗ数不明)×4本</t>
    <rPh sb="0" eb="3">
      <t>ケイコウトウ</t>
    </rPh>
    <rPh sb="10" eb="11">
      <t>ホン</t>
    </rPh>
    <rPh sb="12" eb="15">
      <t>ケイコウトウ</t>
    </rPh>
    <rPh sb="21" eb="22">
      <t>ホン</t>
    </rPh>
    <rPh sb="23" eb="26">
      <t>ケイコウトウ</t>
    </rPh>
    <rPh sb="28" eb="29">
      <t>スウ</t>
    </rPh>
    <rPh sb="29" eb="31">
      <t>フメイ</t>
    </rPh>
    <rPh sb="34" eb="35">
      <t>ホン</t>
    </rPh>
    <phoneticPr fontId="1"/>
  </si>
  <si>
    <t>高天井用ベースライト×24基</t>
    <rPh sb="0" eb="1">
      <t>タカ</t>
    </rPh>
    <rPh sb="1" eb="4">
      <t>テンジョウヨウ</t>
    </rPh>
    <rPh sb="13" eb="14">
      <t>キ</t>
    </rPh>
    <phoneticPr fontId="1"/>
  </si>
  <si>
    <t>蛍光灯32ｗ×544本
蛍光灯50ｗ×34本</t>
    <rPh sb="0" eb="2">
      <t>ケイコウ</t>
    </rPh>
    <rPh sb="2" eb="3">
      <t>トウ</t>
    </rPh>
    <rPh sb="10" eb="11">
      <t>ホン</t>
    </rPh>
    <rPh sb="12" eb="15">
      <t>ケイコウトウ</t>
    </rPh>
    <rPh sb="21" eb="22">
      <t>ホン</t>
    </rPh>
    <phoneticPr fontId="1"/>
  </si>
  <si>
    <t>高天井用ベースライト×20基</t>
    <rPh sb="0" eb="1">
      <t>タカ</t>
    </rPh>
    <rPh sb="1" eb="4">
      <t>テンジョウヨウ</t>
    </rPh>
    <rPh sb="13" eb="14">
      <t>キ</t>
    </rPh>
    <phoneticPr fontId="1"/>
  </si>
  <si>
    <t>蛍光灯16ｗ×6本
蛍光灯18ｗ×14本
蛍光灯32ｗ×1107本
蛍光灯36ｗ×9本
蛍光灯50ｗ×56本
蛍光灯96ｗ×30本
蛍光灯100ｗ20本
蛍光灯105ｗ×8本</t>
    <rPh sb="0" eb="2">
      <t>ケイコウ</t>
    </rPh>
    <rPh sb="2" eb="3">
      <t>トウ</t>
    </rPh>
    <rPh sb="8" eb="9">
      <t>ホン</t>
    </rPh>
    <rPh sb="10" eb="12">
      <t>ケイコウ</t>
    </rPh>
    <rPh sb="12" eb="13">
      <t>トウ</t>
    </rPh>
    <rPh sb="19" eb="20">
      <t>ホン</t>
    </rPh>
    <rPh sb="21" eb="24">
      <t>ケイコウトウ</t>
    </rPh>
    <rPh sb="32" eb="33">
      <t>ホン</t>
    </rPh>
    <rPh sb="34" eb="36">
      <t>ケイコウ</t>
    </rPh>
    <rPh sb="36" eb="37">
      <t>トウ</t>
    </rPh>
    <rPh sb="42" eb="43">
      <t>ホン</t>
    </rPh>
    <rPh sb="44" eb="46">
      <t>ケイコウ</t>
    </rPh>
    <rPh sb="46" eb="47">
      <t>トウ</t>
    </rPh>
    <rPh sb="53" eb="54">
      <t>ホン</t>
    </rPh>
    <rPh sb="55" eb="58">
      <t>ケイコウトウ</t>
    </rPh>
    <rPh sb="64" eb="65">
      <t>ホン</t>
    </rPh>
    <rPh sb="66" eb="69">
      <t>ケイコウトウ</t>
    </rPh>
    <rPh sb="75" eb="76">
      <t>ホン</t>
    </rPh>
    <rPh sb="77" eb="80">
      <t>ケイコウトウ</t>
    </rPh>
    <rPh sb="86" eb="87">
      <t>ホン</t>
    </rPh>
    <phoneticPr fontId="1"/>
  </si>
  <si>
    <t>蛍光灯20ｗ×28本
蛍光灯40ｗ×473本</t>
    <rPh sb="0" eb="2">
      <t>ケイコウ</t>
    </rPh>
    <rPh sb="2" eb="3">
      <t>トウ</t>
    </rPh>
    <rPh sb="9" eb="10">
      <t>ホン</t>
    </rPh>
    <rPh sb="11" eb="14">
      <t>ケイコウトウ</t>
    </rPh>
    <rPh sb="21" eb="22">
      <t>ホン</t>
    </rPh>
    <phoneticPr fontId="1"/>
  </si>
  <si>
    <t>LED直管(w数不明)×8本</t>
    <rPh sb="3" eb="5">
      <t>チョッカン</t>
    </rPh>
    <rPh sb="7" eb="8">
      <t>スウ</t>
    </rPh>
    <rPh sb="8" eb="10">
      <t>フメイ</t>
    </rPh>
    <rPh sb="13" eb="14">
      <t>ホン</t>
    </rPh>
    <phoneticPr fontId="1"/>
  </si>
  <si>
    <t>LED直管(w数不明)×11本</t>
    <rPh sb="3" eb="5">
      <t>チョッカン</t>
    </rPh>
    <rPh sb="7" eb="8">
      <t>スウ</t>
    </rPh>
    <rPh sb="8" eb="10">
      <t>フメイ</t>
    </rPh>
    <rPh sb="14" eb="15">
      <t>ホン</t>
    </rPh>
    <phoneticPr fontId="1"/>
  </si>
  <si>
    <t>LED直管(w数不明)×96本
高天井用ベースライト×34基</t>
    <rPh sb="3" eb="5">
      <t>チョッカン</t>
    </rPh>
    <rPh sb="7" eb="8">
      <t>スウ</t>
    </rPh>
    <rPh sb="8" eb="10">
      <t>フメイ</t>
    </rPh>
    <rPh sb="14" eb="15">
      <t>ホン</t>
    </rPh>
    <rPh sb="29" eb="30">
      <t>キ</t>
    </rPh>
    <phoneticPr fontId="1"/>
  </si>
  <si>
    <t>蛍光灯(w数不明)×545本
蛍光灯または電球(w数不明)×643本(球)</t>
    <rPh sb="0" eb="2">
      <t>ケイコウ</t>
    </rPh>
    <rPh sb="2" eb="3">
      <t>トウ</t>
    </rPh>
    <rPh sb="5" eb="8">
      <t>スウフメイ</t>
    </rPh>
    <rPh sb="13" eb="14">
      <t>ホン</t>
    </rPh>
    <rPh sb="15" eb="18">
      <t>ケイコウトウ</t>
    </rPh>
    <rPh sb="21" eb="23">
      <t>デンキュウ</t>
    </rPh>
    <rPh sb="25" eb="28">
      <t>スウフメイ</t>
    </rPh>
    <rPh sb="33" eb="34">
      <t>ホン</t>
    </rPh>
    <rPh sb="35" eb="36">
      <t>キュウ</t>
    </rPh>
    <phoneticPr fontId="1"/>
  </si>
  <si>
    <t>LED直管15.5ｗ×3本
LED天井直付広角タイプ232ｗ×40基
LED天井直付中角タイプ116ｗ×18基
高天井用丸形(ｗ数不明)×20基</t>
    <rPh sb="3" eb="5">
      <t>チョッカン</t>
    </rPh>
    <rPh sb="12" eb="13">
      <t>ホン</t>
    </rPh>
    <rPh sb="17" eb="19">
      <t>テンジョウ</t>
    </rPh>
    <rPh sb="19" eb="21">
      <t>ジカヅ</t>
    </rPh>
    <rPh sb="21" eb="23">
      <t>コウカク</t>
    </rPh>
    <rPh sb="33" eb="34">
      <t>キ</t>
    </rPh>
    <rPh sb="38" eb="40">
      <t>テンジョウ</t>
    </rPh>
    <rPh sb="40" eb="42">
      <t>ジカヅ</t>
    </rPh>
    <rPh sb="42" eb="44">
      <t>チュウカク</t>
    </rPh>
    <rPh sb="54" eb="55">
      <t>キ</t>
    </rPh>
    <rPh sb="56" eb="57">
      <t>タカ</t>
    </rPh>
    <rPh sb="57" eb="59">
      <t>テンジョウ</t>
    </rPh>
    <rPh sb="59" eb="60">
      <t>ヨウ</t>
    </rPh>
    <rPh sb="60" eb="62">
      <t>マルガタ</t>
    </rPh>
    <rPh sb="64" eb="65">
      <t>スウ</t>
    </rPh>
    <rPh sb="65" eb="67">
      <t>フメイ</t>
    </rPh>
    <rPh sb="71" eb="72">
      <t>キ</t>
    </rPh>
    <phoneticPr fontId="1"/>
  </si>
  <si>
    <t>蛍光灯18ｗ×222本
蛍光灯32ｗ×32本
蛍光灯36ｗ×423本
蛍光灯40ｗ×276本
蛍光灯または電球(ｗ数不明)×5本</t>
    <rPh sb="0" eb="2">
      <t>ケイコウ</t>
    </rPh>
    <rPh sb="2" eb="3">
      <t>トウ</t>
    </rPh>
    <rPh sb="10" eb="11">
      <t>ホン</t>
    </rPh>
    <rPh sb="12" eb="15">
      <t>ケイコウトウ</t>
    </rPh>
    <rPh sb="21" eb="22">
      <t>ホン</t>
    </rPh>
    <rPh sb="23" eb="26">
      <t>ケイコウトウ</t>
    </rPh>
    <rPh sb="33" eb="34">
      <t>ホン</t>
    </rPh>
    <rPh sb="35" eb="38">
      <t>ケイコウトウ</t>
    </rPh>
    <rPh sb="45" eb="46">
      <t>ホン</t>
    </rPh>
    <rPh sb="47" eb="50">
      <t>ケイコウトウ</t>
    </rPh>
    <rPh sb="53" eb="55">
      <t>デンキュウ</t>
    </rPh>
    <rPh sb="63" eb="64">
      <t>ホン</t>
    </rPh>
    <phoneticPr fontId="1"/>
  </si>
  <si>
    <t>高天井用ベースライト×36基</t>
    <rPh sb="13" eb="14">
      <t>キ</t>
    </rPh>
    <phoneticPr fontId="1"/>
  </si>
  <si>
    <t>蛍光灯10ｗ×12本
蛍光灯16ｗ×25本
蛍光灯20ｗ×20本
蛍光灯32ｗ×1094本
蛍光灯40ｗ×86本</t>
    <rPh sb="0" eb="2">
      <t>ケイコウ</t>
    </rPh>
    <rPh sb="2" eb="3">
      <t>トウ</t>
    </rPh>
    <rPh sb="9" eb="10">
      <t>ホン</t>
    </rPh>
    <rPh sb="11" eb="14">
      <t>ケイコウトウ</t>
    </rPh>
    <rPh sb="20" eb="21">
      <t>ホン</t>
    </rPh>
    <rPh sb="22" eb="25">
      <t>ケイコウトウ</t>
    </rPh>
    <rPh sb="31" eb="32">
      <t>ホン</t>
    </rPh>
    <rPh sb="33" eb="36">
      <t>ケイコウトウ</t>
    </rPh>
    <rPh sb="44" eb="45">
      <t>ホン</t>
    </rPh>
    <rPh sb="46" eb="49">
      <t>ケイコウトウ</t>
    </rPh>
    <rPh sb="55" eb="56">
      <t>ホン</t>
    </rPh>
    <phoneticPr fontId="1"/>
  </si>
  <si>
    <t>計61基
11.6W…約８割
7.4W…約２割
W数不明…1本(街路灯)</t>
    <rPh sb="0" eb="1">
      <t>ケイ</t>
    </rPh>
    <rPh sb="3" eb="4">
      <t>キ</t>
    </rPh>
    <rPh sb="11" eb="12">
      <t>ヤク</t>
    </rPh>
    <rPh sb="13" eb="14">
      <t>ワリ</t>
    </rPh>
    <rPh sb="20" eb="21">
      <t>ヤク</t>
    </rPh>
    <rPh sb="22" eb="23">
      <t>ワリ</t>
    </rPh>
    <rPh sb="25" eb="26">
      <t>スウ</t>
    </rPh>
    <rPh sb="26" eb="28">
      <t>フメイ</t>
    </rPh>
    <rPh sb="30" eb="31">
      <t>ホン</t>
    </rPh>
    <rPh sb="32" eb="35">
      <t>ガイロトウ</t>
    </rPh>
    <phoneticPr fontId="1"/>
  </si>
  <si>
    <t>1309基</t>
    <rPh sb="4" eb="5">
      <t>キ</t>
    </rPh>
    <phoneticPr fontId="1"/>
  </si>
  <si>
    <t>蛍光灯　　２０Ｗ×８本
蛍光電球　２０Ｗ×２球</t>
    <phoneticPr fontId="1"/>
  </si>
  <si>
    <t>LED直管40W×7本（7基×1本）</t>
    <rPh sb="3" eb="5">
      <t>チョッカン</t>
    </rPh>
    <rPh sb="10" eb="11">
      <t>ホン</t>
    </rPh>
    <rPh sb="13" eb="14">
      <t>キ</t>
    </rPh>
    <rPh sb="16" eb="17">
      <t>ホン</t>
    </rPh>
    <phoneticPr fontId="1"/>
  </si>
  <si>
    <t>未定</t>
  </si>
  <si>
    <t>蛍光灯36Ｗ × 39本（33基×1本）（3基×2本）
蛍光灯40Ｗ × 28本（12基×1本）（8基×2本）
蛍光灯2本（2基×1本）
蛍光灯（短）18W×3本（3基×１本）
蛍光灯（短）3本（3基×１本）
蛍光灯（丸型）30Ｗ×2本（1基×2本）
電球４個</t>
    <rPh sb="15" eb="16">
      <t>キ</t>
    </rPh>
    <rPh sb="18" eb="19">
      <t>ホン</t>
    </rPh>
    <rPh sb="22" eb="23">
      <t>キ</t>
    </rPh>
    <rPh sb="25" eb="26">
      <t>ホン</t>
    </rPh>
    <rPh sb="28" eb="30">
      <t>ケイコウ</t>
    </rPh>
    <rPh sb="30" eb="31">
      <t>アカリ</t>
    </rPh>
    <rPh sb="43" eb="44">
      <t>キ</t>
    </rPh>
    <rPh sb="46" eb="47">
      <t>ホン</t>
    </rPh>
    <rPh sb="50" eb="51">
      <t>キ</t>
    </rPh>
    <rPh sb="53" eb="54">
      <t>ホン</t>
    </rPh>
    <rPh sb="58" eb="59">
      <t>アカリ</t>
    </rPh>
    <rPh sb="60" eb="61">
      <t>ホン</t>
    </rPh>
    <rPh sb="63" eb="64">
      <t>キ</t>
    </rPh>
    <rPh sb="66" eb="67">
      <t>ホン</t>
    </rPh>
    <rPh sb="69" eb="72">
      <t>ケイコウトウ</t>
    </rPh>
    <rPh sb="73" eb="74">
      <t>タン</t>
    </rPh>
    <rPh sb="80" eb="81">
      <t>ホン</t>
    </rPh>
    <rPh sb="83" eb="84">
      <t>キ</t>
    </rPh>
    <rPh sb="86" eb="87">
      <t>ホン</t>
    </rPh>
    <rPh sb="96" eb="97">
      <t>ホン</t>
    </rPh>
    <rPh sb="105" eb="108">
      <t>ケイコウトウ</t>
    </rPh>
    <rPh sb="109" eb="111">
      <t>マルガタ</t>
    </rPh>
    <rPh sb="117" eb="118">
      <t>ホン</t>
    </rPh>
    <rPh sb="120" eb="121">
      <t>キ</t>
    </rPh>
    <rPh sb="123" eb="124">
      <t>ホン</t>
    </rPh>
    <phoneticPr fontId="1"/>
  </si>
  <si>
    <t>LEDセンサーライト×１個
LED直管　1本（1基×1本）</t>
    <rPh sb="12" eb="13">
      <t>コ</t>
    </rPh>
    <rPh sb="17" eb="19">
      <t>チョッカン</t>
    </rPh>
    <rPh sb="21" eb="22">
      <t>ホン</t>
    </rPh>
    <rPh sb="24" eb="25">
      <t>キ</t>
    </rPh>
    <rPh sb="27" eb="28">
      <t>ホン</t>
    </rPh>
    <phoneticPr fontId="1"/>
  </si>
  <si>
    <t>蛍光灯（短）18Ｗ×7本（7基×1本）
蛍光灯　　　40Ｗ×7本（5基×1本）
　　　　　　　　　　　（1基×2本）
　　　　　　36Ｗ×4本（1基×4本）
蛍光灯×30本（30基×１本）
蛍光灯×16本（8基×2本）
蛍光灯（丸形）28Ｗ×1本・38Ｗ×1本</t>
    <rPh sb="0" eb="3">
      <t>ケイコウトウ</t>
    </rPh>
    <rPh sb="4" eb="5">
      <t>タン</t>
    </rPh>
    <rPh sb="11" eb="12">
      <t>ホン</t>
    </rPh>
    <rPh sb="14" eb="15">
      <t>キ</t>
    </rPh>
    <rPh sb="17" eb="18">
      <t>ホン</t>
    </rPh>
    <rPh sb="20" eb="23">
      <t>ケイコウトウ</t>
    </rPh>
    <rPh sb="31" eb="32">
      <t>ホン</t>
    </rPh>
    <rPh sb="34" eb="35">
      <t>キ</t>
    </rPh>
    <rPh sb="37" eb="38">
      <t>ホン</t>
    </rPh>
    <rPh sb="53" eb="54">
      <t>キ</t>
    </rPh>
    <rPh sb="56" eb="57">
      <t>ホン</t>
    </rPh>
    <rPh sb="70" eb="71">
      <t>ホン</t>
    </rPh>
    <rPh sb="73" eb="74">
      <t>キ</t>
    </rPh>
    <rPh sb="76" eb="77">
      <t>ホン</t>
    </rPh>
    <rPh sb="79" eb="82">
      <t>ケイコウトウ</t>
    </rPh>
    <rPh sb="85" eb="86">
      <t>ホン</t>
    </rPh>
    <rPh sb="89" eb="90">
      <t>キ</t>
    </rPh>
    <rPh sb="92" eb="93">
      <t>ホン</t>
    </rPh>
    <rPh sb="95" eb="98">
      <t>ケイコウトウ</t>
    </rPh>
    <rPh sb="101" eb="102">
      <t>ホン</t>
    </rPh>
    <rPh sb="104" eb="105">
      <t>キ</t>
    </rPh>
    <rPh sb="107" eb="108">
      <t>ホン</t>
    </rPh>
    <rPh sb="110" eb="113">
      <t>ケイコウトウ</t>
    </rPh>
    <rPh sb="114" eb="116">
      <t>マルガタ</t>
    </rPh>
    <rPh sb="122" eb="123">
      <t>ホン</t>
    </rPh>
    <rPh sb="129" eb="130">
      <t>ホン</t>
    </rPh>
    <phoneticPr fontId="1"/>
  </si>
  <si>
    <t>児童発達支援センター分館（旧高松保育園）</t>
    <rPh sb="13" eb="14">
      <t>キュウ</t>
    </rPh>
    <phoneticPr fontId="1"/>
  </si>
  <si>
    <t>蛍光灯　　　　40Ｗ×17本 (8基×2本)
                                                  (1基×1本)
                          37Ｗ×2本　(1基×2本)
　　　　　　　36Ｗ×16本   (8基×2本)
                         32W×34本  (17基×2本)
                          30W×28本　(14基×２本)
                          不明 ×8本　(4基×2本)
蛍光灯（短）　20Ｗ×6本（3基×2本）
　　　　　　　不明×15本（7基×2本）
　　　　　　　　　　　　（1基×1本）
蛍光灯（丸型）不明３個　（四角）不明１個
遊戯室スポットライト電球　３個</t>
    <rPh sb="0" eb="3">
      <t>ケイコウトウ</t>
    </rPh>
    <rPh sb="13" eb="14">
      <t>ホン</t>
    </rPh>
    <rPh sb="17" eb="18">
      <t>キ</t>
    </rPh>
    <rPh sb="20" eb="21">
      <t>ホン</t>
    </rPh>
    <rPh sb="135" eb="136">
      <t>ホン</t>
    </rPh>
    <rPh sb="141" eb="142">
      <t>キ</t>
    </rPh>
    <rPh sb="144" eb="145">
      <t>ホン</t>
    </rPh>
    <rPh sb="178" eb="179">
      <t>ホン</t>
    </rPh>
    <rPh sb="184" eb="185">
      <t>キ</t>
    </rPh>
    <rPh sb="187" eb="188">
      <t>ホン</t>
    </rPh>
    <rPh sb="222" eb="223">
      <t>ホン</t>
    </rPh>
    <rPh sb="227" eb="228">
      <t>キ</t>
    </rPh>
    <rPh sb="230" eb="231">
      <t>ホン</t>
    </rPh>
    <rPh sb="259" eb="261">
      <t>フメイ</t>
    </rPh>
    <rPh sb="264" eb="265">
      <t>ホン</t>
    </rPh>
    <rPh sb="268" eb="269">
      <t>キ</t>
    </rPh>
    <rPh sb="271" eb="272">
      <t>ホン</t>
    </rPh>
    <rPh sb="274" eb="277">
      <t>ケイコウトウ</t>
    </rPh>
    <rPh sb="278" eb="279">
      <t>ミジカ</t>
    </rPh>
    <rPh sb="286" eb="287">
      <t>ホン</t>
    </rPh>
    <rPh sb="289" eb="290">
      <t>キ</t>
    </rPh>
    <rPh sb="292" eb="293">
      <t>ホン</t>
    </rPh>
    <rPh sb="302" eb="304">
      <t>フメイ</t>
    </rPh>
    <rPh sb="307" eb="308">
      <t>ホン</t>
    </rPh>
    <rPh sb="310" eb="311">
      <t>キ</t>
    </rPh>
    <rPh sb="313" eb="314">
      <t>ホン</t>
    </rPh>
    <rPh sb="330" eb="331">
      <t>キ</t>
    </rPh>
    <rPh sb="333" eb="334">
      <t>ホン</t>
    </rPh>
    <rPh sb="336" eb="339">
      <t>ケイコウトウ</t>
    </rPh>
    <rPh sb="340" eb="341">
      <t>マル</t>
    </rPh>
    <rPh sb="341" eb="342">
      <t>ガタ</t>
    </rPh>
    <rPh sb="343" eb="345">
      <t>フメイ</t>
    </rPh>
    <rPh sb="346" eb="347">
      <t>コ</t>
    </rPh>
    <rPh sb="349" eb="351">
      <t>シカク</t>
    </rPh>
    <rPh sb="352" eb="354">
      <t>フメイ</t>
    </rPh>
    <rPh sb="355" eb="356">
      <t>コ</t>
    </rPh>
    <rPh sb="357" eb="360">
      <t>ユウギシツ</t>
    </rPh>
    <rPh sb="367" eb="369">
      <t>デンキュウ</t>
    </rPh>
    <rPh sb="371" eb="372">
      <t>コ</t>
    </rPh>
    <phoneticPr fontId="1"/>
  </si>
  <si>
    <t>R4年度旧北部保育園から移転</t>
    <rPh sb="2" eb="4">
      <t>ネンド</t>
    </rPh>
    <rPh sb="4" eb="5">
      <t>キュウ</t>
    </rPh>
    <rPh sb="5" eb="7">
      <t>ホクブ</t>
    </rPh>
    <rPh sb="7" eb="10">
      <t>ホイクエン</t>
    </rPh>
    <rPh sb="12" eb="14">
      <t>イテン</t>
    </rPh>
    <phoneticPr fontId="1"/>
  </si>
  <si>
    <t>LED直管40W×28本（28基×1本）
LEDダウンライト（1個）</t>
    <rPh sb="3" eb="5">
      <t>チョッカン</t>
    </rPh>
    <rPh sb="11" eb="12">
      <t>ホン</t>
    </rPh>
    <rPh sb="15" eb="16">
      <t>キ</t>
    </rPh>
    <rPh sb="18" eb="19">
      <t>ホン</t>
    </rPh>
    <rPh sb="32" eb="33">
      <t>コ</t>
    </rPh>
    <phoneticPr fontId="1"/>
  </si>
  <si>
    <t>蛍光灯36W×92本(10基×2本・72基×1本)
蛍光灯18W×52本(52基×1本)
蛍光灯丸形28W×3本(1基×2本・1基×1本)
蛍光電球　(32個)</t>
    <rPh sb="0" eb="3">
      <t>ケイコウトウ</t>
    </rPh>
    <rPh sb="9" eb="10">
      <t>ホン</t>
    </rPh>
    <rPh sb="13" eb="14">
      <t>キ</t>
    </rPh>
    <rPh sb="16" eb="17">
      <t>ホン</t>
    </rPh>
    <rPh sb="20" eb="21">
      <t>キ</t>
    </rPh>
    <rPh sb="23" eb="24">
      <t>ホン</t>
    </rPh>
    <rPh sb="26" eb="29">
      <t>ケイコウトウ</t>
    </rPh>
    <rPh sb="35" eb="36">
      <t>ホン</t>
    </rPh>
    <rPh sb="39" eb="40">
      <t>キ</t>
    </rPh>
    <rPh sb="42" eb="43">
      <t>ホン</t>
    </rPh>
    <rPh sb="45" eb="48">
      <t>ケイコウトウ</t>
    </rPh>
    <rPh sb="48" eb="50">
      <t>マルガタ</t>
    </rPh>
    <rPh sb="55" eb="56">
      <t>ホン</t>
    </rPh>
    <rPh sb="58" eb="59">
      <t>キ</t>
    </rPh>
    <rPh sb="61" eb="62">
      <t>ホン</t>
    </rPh>
    <rPh sb="64" eb="65">
      <t>キ</t>
    </rPh>
    <rPh sb="67" eb="68">
      <t>ホン</t>
    </rPh>
    <rPh sb="70" eb="72">
      <t>ケイコウ</t>
    </rPh>
    <rPh sb="72" eb="74">
      <t>デンキュウ</t>
    </rPh>
    <rPh sb="78" eb="79">
      <t>コ</t>
    </rPh>
    <phoneticPr fontId="1"/>
  </si>
  <si>
    <t>蛍光灯36Ｗ×46本(16基×２本・14基×１本）
蛍光灯40W×73本(29基×2本・15基×１本）
蛍光灯（短）20W×19本（１９基×１本）
蛍光灯（丸形）28W×２本・30W×2本
ダウンライト×４０　ダウンライト（大）×２
５８Ｗ電球×４
スポットライト×９
丸電球４０Ｗ×１
街灯×２</t>
    <rPh sb="0" eb="3">
      <t>ケイコウトウ</t>
    </rPh>
    <rPh sb="9" eb="10">
      <t>ホン</t>
    </rPh>
    <rPh sb="13" eb="14">
      <t>モト</t>
    </rPh>
    <rPh sb="16" eb="17">
      <t>ホン</t>
    </rPh>
    <rPh sb="20" eb="21">
      <t>モト</t>
    </rPh>
    <rPh sb="23" eb="24">
      <t>ホン</t>
    </rPh>
    <rPh sb="26" eb="29">
      <t>ケイコウトウ</t>
    </rPh>
    <rPh sb="35" eb="36">
      <t>ホン</t>
    </rPh>
    <rPh sb="39" eb="40">
      <t>モト</t>
    </rPh>
    <rPh sb="42" eb="43">
      <t>ホン</t>
    </rPh>
    <rPh sb="46" eb="47">
      <t>モト</t>
    </rPh>
    <rPh sb="49" eb="50">
      <t>ホン</t>
    </rPh>
    <rPh sb="52" eb="55">
      <t>ケイコウトウ</t>
    </rPh>
    <rPh sb="56" eb="57">
      <t>タン</t>
    </rPh>
    <rPh sb="64" eb="65">
      <t>ホン</t>
    </rPh>
    <rPh sb="68" eb="69">
      <t>モト</t>
    </rPh>
    <rPh sb="71" eb="72">
      <t>ホン</t>
    </rPh>
    <rPh sb="74" eb="77">
      <t>ケイコウトウ</t>
    </rPh>
    <rPh sb="78" eb="80">
      <t>マルガタ</t>
    </rPh>
    <rPh sb="86" eb="87">
      <t>ホン</t>
    </rPh>
    <rPh sb="93" eb="94">
      <t>ホン</t>
    </rPh>
    <rPh sb="112" eb="113">
      <t>ダイ</t>
    </rPh>
    <rPh sb="120" eb="122">
      <t>デンキュウ</t>
    </rPh>
    <rPh sb="135" eb="136">
      <t>マル</t>
    </rPh>
    <rPh sb="136" eb="138">
      <t>デンキュウ</t>
    </rPh>
    <rPh sb="144" eb="146">
      <t>ガイトウ</t>
    </rPh>
    <phoneticPr fontId="1"/>
  </si>
  <si>
    <t xml:space="preserve">LEDポーチライト×2個
</t>
    <rPh sb="11" eb="12">
      <t>コ</t>
    </rPh>
    <phoneticPr fontId="1"/>
  </si>
  <si>
    <t>不明（立体駐車場防犯灯）１</t>
    <rPh sb="0" eb="2">
      <t>フメイ</t>
    </rPh>
    <rPh sb="3" eb="8">
      <t>リッタイチュウシャジョウ</t>
    </rPh>
    <rPh sb="8" eb="11">
      <t>ボウハントウ</t>
    </rPh>
    <phoneticPr fontId="1"/>
  </si>
  <si>
    <t>蛍光灯３２W×4本（2基×２）
蛍光灯４0W×120本（56基×2本・８基×１）
蛍光灯２０ｗ×６本（６基×１）
　　　２８ｗ×１（３０型）不明2
　　　 不明３（立駐）
電球６０W×４　電球150W×５</t>
    <rPh sb="0" eb="3">
      <t>ケイコウトウ</t>
    </rPh>
    <rPh sb="8" eb="9">
      <t>ホン</t>
    </rPh>
    <rPh sb="11" eb="12">
      <t>キ</t>
    </rPh>
    <rPh sb="16" eb="19">
      <t>ケイコウトウ</t>
    </rPh>
    <rPh sb="26" eb="27">
      <t>ホン</t>
    </rPh>
    <rPh sb="30" eb="31">
      <t>キ</t>
    </rPh>
    <rPh sb="33" eb="34">
      <t>ホン</t>
    </rPh>
    <rPh sb="36" eb="37">
      <t>キ</t>
    </rPh>
    <rPh sb="41" eb="44">
      <t>ケイコウトウ</t>
    </rPh>
    <rPh sb="49" eb="50">
      <t>ホン</t>
    </rPh>
    <rPh sb="52" eb="53">
      <t>キ</t>
    </rPh>
    <rPh sb="68" eb="69">
      <t>ガタ</t>
    </rPh>
    <rPh sb="70" eb="72">
      <t>フメイ</t>
    </rPh>
    <rPh sb="78" eb="80">
      <t>フメイ</t>
    </rPh>
    <rPh sb="82" eb="84">
      <t>リッチュウ</t>
    </rPh>
    <rPh sb="86" eb="88">
      <t>デンキュウ</t>
    </rPh>
    <rPh sb="94" eb="96">
      <t>デンキュウ</t>
    </rPh>
    <phoneticPr fontId="1"/>
  </si>
  <si>
    <t>ＬＥＤ球ＫＰＥ５０１９６Ⅼ（フリップス製）　４本（２基　×２本)</t>
    <rPh sb="3" eb="4">
      <t>キュウ</t>
    </rPh>
    <rPh sb="23" eb="24">
      <t>ホン</t>
    </rPh>
    <rPh sb="26" eb="27">
      <t>キ</t>
    </rPh>
    <rPh sb="30" eb="31">
      <t>ホン</t>
    </rPh>
    <phoneticPr fontId="1"/>
  </si>
  <si>
    <t>駐車場外灯（電球）×1（1基×1個）</t>
    <rPh sb="0" eb="3">
      <t>チュウシャジョウ</t>
    </rPh>
    <rPh sb="3" eb="5">
      <t>ガイトウ</t>
    </rPh>
    <rPh sb="6" eb="8">
      <t>デンキュウ</t>
    </rPh>
    <rPh sb="13" eb="14">
      <t>キ</t>
    </rPh>
    <rPh sb="16" eb="17">
      <t>コ</t>
    </rPh>
    <phoneticPr fontId="1"/>
  </si>
  <si>
    <t>蛍光灯32w×63本（29基×2本、5基×1本）
　　　20w×2本（2基×1本）
ﾀﾞｳﾝﾗｲﾄ32w（蛍光管）74個（74基×1個）
ﾎｰﾙ天井ﾗｲﾄ300w×4個（4基×1個）
和室照明20w×5本（1基×5本）
中庭外照明（電球）×1個</t>
    <rPh sb="0" eb="3">
      <t>ケイコウトウ</t>
    </rPh>
    <rPh sb="9" eb="10">
      <t>ホン</t>
    </rPh>
    <rPh sb="13" eb="14">
      <t>キ</t>
    </rPh>
    <rPh sb="16" eb="17">
      <t>ホン</t>
    </rPh>
    <rPh sb="19" eb="20">
      <t>キ</t>
    </rPh>
    <rPh sb="22" eb="23">
      <t>ホン</t>
    </rPh>
    <rPh sb="33" eb="34">
      <t>ホン</t>
    </rPh>
    <rPh sb="36" eb="37">
      <t>キ</t>
    </rPh>
    <rPh sb="39" eb="40">
      <t>ホン</t>
    </rPh>
    <rPh sb="53" eb="55">
      <t>ケイコウ</t>
    </rPh>
    <rPh sb="55" eb="56">
      <t>カン</t>
    </rPh>
    <rPh sb="59" eb="60">
      <t>コ</t>
    </rPh>
    <rPh sb="63" eb="64">
      <t>キ</t>
    </rPh>
    <rPh sb="66" eb="67">
      <t>コ</t>
    </rPh>
    <rPh sb="72" eb="74">
      <t>テンジョウ</t>
    </rPh>
    <rPh sb="83" eb="84">
      <t>コ</t>
    </rPh>
    <rPh sb="86" eb="87">
      <t>キ</t>
    </rPh>
    <rPh sb="89" eb="90">
      <t>コ</t>
    </rPh>
    <rPh sb="92" eb="94">
      <t>ワシツ</t>
    </rPh>
    <rPh sb="94" eb="96">
      <t>ショウメイ</t>
    </rPh>
    <rPh sb="101" eb="102">
      <t>ホン</t>
    </rPh>
    <rPh sb="104" eb="105">
      <t>キ</t>
    </rPh>
    <rPh sb="107" eb="108">
      <t>ホン</t>
    </rPh>
    <rPh sb="110" eb="112">
      <t>ナカニワ</t>
    </rPh>
    <rPh sb="112" eb="113">
      <t>ソト</t>
    </rPh>
    <rPh sb="113" eb="115">
      <t>ショウメイ</t>
    </rPh>
    <rPh sb="116" eb="118">
      <t>デンキュウ</t>
    </rPh>
    <rPh sb="121" eb="122">
      <t>コ</t>
    </rPh>
    <phoneticPr fontId="1"/>
  </si>
  <si>
    <t>LED　 5.8W×1　（1基×1）
LED 　38W×1　（1基×1）
LED直管　15.5W×２本（2基×1本）
LED直管　16W×8本　（8基×1本）
LED直管　14W×7本　（7基×1本）</t>
    <rPh sb="14" eb="15">
      <t>キ</t>
    </rPh>
    <rPh sb="32" eb="33">
      <t>キ</t>
    </rPh>
    <rPh sb="40" eb="42">
      <t>チョッカン</t>
    </rPh>
    <rPh sb="50" eb="51">
      <t>ホン</t>
    </rPh>
    <rPh sb="53" eb="55">
      <t>キカケル</t>
    </rPh>
    <rPh sb="56" eb="57">
      <t>ホン</t>
    </rPh>
    <rPh sb="70" eb="71">
      <t>ホン</t>
    </rPh>
    <rPh sb="91" eb="92">
      <t>ホン</t>
    </rPh>
    <phoneticPr fontId="1"/>
  </si>
  <si>
    <t>蛍光灯（丸型）28Ｗ×1本　　(1基×2本)
　　　　　　　38Ｗ×1本
蛍光灯　　　　40Ｗ×4本　(4基×1本)
　　　　　　　36Ｗ×46本  (28基×1本)
                                                (9基×2本)
                           20W×2本　(2基×1本)
                           18W×8本　(8基×1本)</t>
    <rPh sb="0" eb="3">
      <t>ケイコウトウ</t>
    </rPh>
    <rPh sb="4" eb="5">
      <t>マル</t>
    </rPh>
    <rPh sb="5" eb="6">
      <t>ガタ</t>
    </rPh>
    <rPh sb="12" eb="13">
      <t>ホン</t>
    </rPh>
    <rPh sb="17" eb="18">
      <t>キ</t>
    </rPh>
    <rPh sb="20" eb="21">
      <t>ホン</t>
    </rPh>
    <rPh sb="35" eb="36">
      <t>ホン</t>
    </rPh>
    <rPh sb="37" eb="40">
      <t>ケイコウトウ</t>
    </rPh>
    <rPh sb="49" eb="50">
      <t>ホン</t>
    </rPh>
    <rPh sb="53" eb="54">
      <t>キ</t>
    </rPh>
    <rPh sb="56" eb="57">
      <t>ホン</t>
    </rPh>
    <rPh sb="72" eb="73">
      <t>ホン</t>
    </rPh>
    <rPh sb="78" eb="79">
      <t>キ</t>
    </rPh>
    <rPh sb="81" eb="82">
      <t>ホン</t>
    </rPh>
    <rPh sb="134" eb="135">
      <t>キ</t>
    </rPh>
    <rPh sb="137" eb="138">
      <t>ホン</t>
    </rPh>
    <rPh sb="172" eb="173">
      <t>ホン</t>
    </rPh>
    <rPh sb="176" eb="177">
      <t>キ</t>
    </rPh>
    <rPh sb="179" eb="180">
      <t>ホン</t>
    </rPh>
    <rPh sb="214" eb="215">
      <t>ホン</t>
    </rPh>
    <rPh sb="218" eb="219">
      <t>キ</t>
    </rPh>
    <rPh sb="221" eb="222">
      <t>ホン</t>
    </rPh>
    <phoneticPr fontId="1"/>
  </si>
  <si>
    <t>LED直管　139本（139基×１）
LED直管　18本（９基×２）　　　　　
LED直管　12本（4基×３）
丸ダウン　72基
吊り下げダウン12基
LEDブラケット　６基
LED屋外ブラケット　14基</t>
    <rPh sb="3" eb="5">
      <t>チョッカン</t>
    </rPh>
    <rPh sb="9" eb="10">
      <t>ホン</t>
    </rPh>
    <rPh sb="14" eb="15">
      <t>キ</t>
    </rPh>
    <rPh sb="22" eb="24">
      <t>チョッカン</t>
    </rPh>
    <rPh sb="27" eb="28">
      <t>ホン</t>
    </rPh>
    <rPh sb="30" eb="31">
      <t>キ</t>
    </rPh>
    <rPh sb="43" eb="45">
      <t>チョッカン</t>
    </rPh>
    <rPh sb="48" eb="49">
      <t>ホン</t>
    </rPh>
    <rPh sb="51" eb="52">
      <t>キ</t>
    </rPh>
    <rPh sb="56" eb="57">
      <t>マル</t>
    </rPh>
    <rPh sb="63" eb="64">
      <t>キ</t>
    </rPh>
    <rPh sb="65" eb="66">
      <t>ツ</t>
    </rPh>
    <rPh sb="67" eb="68">
      <t>サ</t>
    </rPh>
    <rPh sb="74" eb="75">
      <t>キ</t>
    </rPh>
    <rPh sb="86" eb="87">
      <t>キ</t>
    </rPh>
    <rPh sb="91" eb="93">
      <t>オクガイ</t>
    </rPh>
    <rPh sb="101" eb="102">
      <t>キ</t>
    </rPh>
    <phoneticPr fontId="1"/>
  </si>
  <si>
    <t>故障したらLEDに交換</t>
    <rPh sb="0" eb="2">
      <t>コショウ</t>
    </rPh>
    <rPh sb="9" eb="11">
      <t>コウカン</t>
    </rPh>
    <phoneticPr fontId="1"/>
  </si>
  <si>
    <t>蛍光灯　３２Ｗ　×　２６本
蛍光灯　３０W　×　６本
蛍光灯　２０W　×　３本</t>
    <rPh sb="0" eb="3">
      <t>ケイコウトウ</t>
    </rPh>
    <rPh sb="12" eb="13">
      <t>ホン</t>
    </rPh>
    <rPh sb="14" eb="17">
      <t>ケイコウトウ</t>
    </rPh>
    <rPh sb="25" eb="26">
      <t>ホン</t>
    </rPh>
    <rPh sb="27" eb="30">
      <t>ケイコウトウ</t>
    </rPh>
    <rPh sb="38" eb="39">
      <t>ホン</t>
    </rPh>
    <phoneticPr fontId="1"/>
  </si>
  <si>
    <t>導入予定はないが、光熱費削減のため導入を進めたい</t>
    <rPh sb="0" eb="4">
      <t>ドウニュウヨテイ</t>
    </rPh>
    <rPh sb="9" eb="12">
      <t>コウネツヒ</t>
    </rPh>
    <rPh sb="12" eb="14">
      <t>サクゲン</t>
    </rPh>
    <rPh sb="17" eb="19">
      <t>ドウニュウ</t>
    </rPh>
    <rPh sb="20" eb="21">
      <t>スス</t>
    </rPh>
    <phoneticPr fontId="1"/>
  </si>
  <si>
    <t>171個　※別添</t>
    <rPh sb="3" eb="4">
      <t>コ</t>
    </rPh>
    <rPh sb="6" eb="8">
      <t>ベッテン</t>
    </rPh>
    <phoneticPr fontId="1"/>
  </si>
  <si>
    <t>1000個　別添</t>
    <rPh sb="4" eb="5">
      <t>コ</t>
    </rPh>
    <rPh sb="6" eb="8">
      <t>ベッテン</t>
    </rPh>
    <phoneticPr fontId="1"/>
  </si>
  <si>
    <t>蛍光灯１０１本</t>
    <rPh sb="0" eb="3">
      <t>ケイコウトウ</t>
    </rPh>
    <rPh sb="6" eb="7">
      <t>ホン</t>
    </rPh>
    <phoneticPr fontId="1"/>
  </si>
  <si>
    <t>機具に故障があった場合LED機器に交換</t>
    <rPh sb="0" eb="2">
      <t>キグ</t>
    </rPh>
    <rPh sb="3" eb="5">
      <t>コショウ</t>
    </rPh>
    <rPh sb="9" eb="11">
      <t>バアイ</t>
    </rPh>
    <rPh sb="14" eb="16">
      <t>キキ</t>
    </rPh>
    <rPh sb="17" eb="19">
      <t>コウカン</t>
    </rPh>
    <phoneticPr fontId="1"/>
  </si>
  <si>
    <t>蛍光灯４５本
電球１１個
スポットライト１０個</t>
    <rPh sb="0" eb="3">
      <t>ケイコウトウ</t>
    </rPh>
    <rPh sb="5" eb="6">
      <t>ホン</t>
    </rPh>
    <rPh sb="7" eb="9">
      <t>デンキュウ</t>
    </rPh>
    <rPh sb="11" eb="12">
      <t>コ</t>
    </rPh>
    <rPh sb="22" eb="23">
      <t>コ</t>
    </rPh>
    <phoneticPr fontId="1"/>
  </si>
  <si>
    <t>蛍光灯４1本
スポットライト１1７個</t>
    <phoneticPr fontId="1"/>
  </si>
  <si>
    <t>白熱灯８個</t>
    <rPh sb="0" eb="3">
      <t>ハクネツトウ</t>
    </rPh>
    <rPh sb="4" eb="5">
      <t>コ</t>
    </rPh>
    <phoneticPr fontId="1"/>
  </si>
  <si>
    <t>LEDハロゲンランプ４４個</t>
    <rPh sb="12" eb="13">
      <t>コ</t>
    </rPh>
    <phoneticPr fontId="1"/>
  </si>
  <si>
    <t>電球２個</t>
    <rPh sb="0" eb="2">
      <t>デンキュウ</t>
    </rPh>
    <rPh sb="3" eb="4">
      <t>コ</t>
    </rPh>
    <phoneticPr fontId="1"/>
  </si>
  <si>
    <t>966個　※別添</t>
    <rPh sb="3" eb="4">
      <t>コ</t>
    </rPh>
    <rPh sb="6" eb="8">
      <t>ベッテン</t>
    </rPh>
    <phoneticPr fontId="1"/>
  </si>
  <si>
    <t>127個　※別添</t>
    <rPh sb="3" eb="4">
      <t>コ</t>
    </rPh>
    <rPh sb="6" eb="8">
      <t>ベッテン</t>
    </rPh>
    <phoneticPr fontId="1"/>
  </si>
  <si>
    <t>なし</t>
    <phoneticPr fontId="1"/>
  </si>
  <si>
    <t>今後導入を検討する</t>
    <rPh sb="0" eb="2">
      <t>コンゴ</t>
    </rPh>
    <rPh sb="2" eb="4">
      <t>ドウニュウ</t>
    </rPh>
    <rPh sb="5" eb="7">
      <t>ケントウ</t>
    </rPh>
    <phoneticPr fontId="1"/>
  </si>
  <si>
    <t>４９基</t>
    <rPh sb="2" eb="3">
      <t>キ</t>
    </rPh>
    <phoneticPr fontId="1"/>
  </si>
  <si>
    <t>C=1,400千円</t>
    <rPh sb="7" eb="9">
      <t>センエン</t>
    </rPh>
    <phoneticPr fontId="1"/>
  </si>
  <si>
    <t>LED投光器×１</t>
    <rPh sb="3" eb="6">
      <t>トウコウキ</t>
    </rPh>
    <phoneticPr fontId="1"/>
  </si>
  <si>
    <t>予算と照合しながらできるところから実施する。
※数量は現段階では明確化できない。</t>
    <rPh sb="0" eb="2">
      <t>ヨサン</t>
    </rPh>
    <rPh sb="3" eb="5">
      <t>ショウゴウ</t>
    </rPh>
    <rPh sb="17" eb="19">
      <t>ジッシ</t>
    </rPh>
    <rPh sb="24" eb="26">
      <t>スウリョウ</t>
    </rPh>
    <rPh sb="27" eb="30">
      <t>ゲンダンカイ</t>
    </rPh>
    <rPh sb="32" eb="35">
      <t>メイカクカ</t>
    </rPh>
    <phoneticPr fontId="1"/>
  </si>
  <si>
    <t>多目的広場（水銀灯）68台
テニスコート（水銀灯）20台</t>
    <rPh sb="6" eb="9">
      <t>スイギントウ</t>
    </rPh>
    <phoneticPr fontId="1"/>
  </si>
  <si>
    <t>野球場照明　７２台　
体育館
　トイレ　　９台
　更衣室　　４台
　事務室　　５台
多目的広場
　トイレ　　２台
弓道場　　１４台</t>
    <rPh sb="0" eb="3">
      <t>ヤキュウジョウ</t>
    </rPh>
    <rPh sb="3" eb="5">
      <t>ショウメイ</t>
    </rPh>
    <rPh sb="8" eb="9">
      <t>ダイ</t>
    </rPh>
    <rPh sb="11" eb="14">
      <t>タイイクカン</t>
    </rPh>
    <rPh sb="22" eb="23">
      <t>ダイ</t>
    </rPh>
    <rPh sb="25" eb="28">
      <t>コウイシツ</t>
    </rPh>
    <rPh sb="31" eb="32">
      <t>ダイ</t>
    </rPh>
    <rPh sb="34" eb="37">
      <t>ジムシツ</t>
    </rPh>
    <rPh sb="40" eb="41">
      <t>ダイ</t>
    </rPh>
    <rPh sb="42" eb="47">
      <t>タモクテキヒロバ</t>
    </rPh>
    <rPh sb="55" eb="56">
      <t>ダイ</t>
    </rPh>
    <rPh sb="57" eb="60">
      <t>キュウドウジョウ</t>
    </rPh>
    <rPh sb="64" eb="65">
      <t>ダイ</t>
    </rPh>
    <phoneticPr fontId="1"/>
  </si>
  <si>
    <t>多目的広場（水銀灯）　３台</t>
    <rPh sb="0" eb="3">
      <t>タモクテキ</t>
    </rPh>
    <rPh sb="3" eb="5">
      <t>ヒロバ</t>
    </rPh>
    <rPh sb="6" eb="9">
      <t>スイギントウ</t>
    </rPh>
    <rPh sb="12" eb="13">
      <t>ダイ</t>
    </rPh>
    <phoneticPr fontId="1"/>
  </si>
  <si>
    <t>導入する</t>
    <rPh sb="0" eb="2">
      <t>ドウニュウ</t>
    </rPh>
    <phoneticPr fontId="1"/>
  </si>
  <si>
    <t>独立式（３本）</t>
    <rPh sb="0" eb="2">
      <t>ドクリツ</t>
    </rPh>
    <rPh sb="2" eb="3">
      <t>シキ</t>
    </rPh>
    <rPh sb="5" eb="6">
      <t>ホン</t>
    </rPh>
    <phoneticPr fontId="1"/>
  </si>
  <si>
    <t>直管　40W型　×　10本</t>
    <rPh sb="0" eb="2">
      <t>チョッカン</t>
    </rPh>
    <rPh sb="6" eb="7">
      <t>カタ</t>
    </rPh>
    <rPh sb="12" eb="13">
      <t>ホン</t>
    </rPh>
    <phoneticPr fontId="1"/>
  </si>
  <si>
    <t>直管　40W型　×　 4本</t>
    <phoneticPr fontId="1"/>
  </si>
  <si>
    <t>308個　※別添</t>
    <rPh sb="3" eb="4">
      <t>コ</t>
    </rPh>
    <rPh sb="6" eb="8">
      <t>ベッテン</t>
    </rPh>
    <phoneticPr fontId="1"/>
  </si>
  <si>
    <t>28個　※別添</t>
    <phoneticPr fontId="1"/>
  </si>
  <si>
    <t>2個　※別添</t>
    <phoneticPr fontId="1"/>
  </si>
  <si>
    <t>21個　※別添</t>
    <phoneticPr fontId="1"/>
  </si>
  <si>
    <t>352個　※別添</t>
    <phoneticPr fontId="1"/>
  </si>
  <si>
    <t>6個　※別添</t>
    <phoneticPr fontId="1"/>
  </si>
  <si>
    <t>9個　※別添</t>
    <phoneticPr fontId="1"/>
  </si>
  <si>
    <t>1個　※別添</t>
    <phoneticPr fontId="1"/>
  </si>
  <si>
    <t>予算がつき次第LED化したい</t>
    <phoneticPr fontId="1"/>
  </si>
  <si>
    <t>LED直管　40Ｗ型22Ｗ×5本
LED外灯　300W相当×33本</t>
    <rPh sb="15" eb="16">
      <t>ホン</t>
    </rPh>
    <phoneticPr fontId="1"/>
  </si>
  <si>
    <t>蛍光灯　32W×13本
蛍光電球　18W×3球</t>
    <phoneticPr fontId="1"/>
  </si>
  <si>
    <t>LED直管　40Ｗ型22Ｗ×13本
LED球　８Ｗ×3球</t>
    <rPh sb="16" eb="17">
      <t>ホン</t>
    </rPh>
    <phoneticPr fontId="1"/>
  </si>
  <si>
    <t>LED直管　40Ｗ型22Ｗ×3本
LED外灯　300W相当×4本</t>
    <rPh sb="15" eb="16">
      <t>ホン</t>
    </rPh>
    <phoneticPr fontId="1"/>
  </si>
  <si>
    <t>LED直管　40Ｗ型22Ｗ×3本
LED外灯　300W相当×3本</t>
    <rPh sb="15" eb="16">
      <t>ホン</t>
    </rPh>
    <phoneticPr fontId="1"/>
  </si>
  <si>
    <t>LED直管　40Ｗ型22Ｗ×2本
LED外灯　300W相当×2本</t>
    <rPh sb="15" eb="16">
      <t>ホン</t>
    </rPh>
    <phoneticPr fontId="1"/>
  </si>
  <si>
    <t>水銀灯　300W×3本</t>
    <phoneticPr fontId="1"/>
  </si>
  <si>
    <t>LED外灯　300W相当×3本</t>
    <phoneticPr fontId="1"/>
  </si>
  <si>
    <t>LED直管　40Ｗ型22Ｗ×8本
LED外灯　300W相当×15本</t>
    <rPh sb="15" eb="16">
      <t>ホン</t>
    </rPh>
    <phoneticPr fontId="1"/>
  </si>
  <si>
    <t>LED直管　40Ｗ型22Ｗ×2本
LED外灯　300W相当×3本</t>
    <rPh sb="15" eb="16">
      <t>ホン</t>
    </rPh>
    <phoneticPr fontId="1"/>
  </si>
  <si>
    <t>LED直管　40Ｗ型22Ｗ×5本
LED外灯　300W相当×1本</t>
    <rPh sb="15" eb="16">
      <t>ホン</t>
    </rPh>
    <phoneticPr fontId="1"/>
  </si>
  <si>
    <t>水銀灯　300W×6本</t>
    <phoneticPr fontId="1"/>
  </si>
  <si>
    <t>LED外灯　300W相当×6本</t>
    <phoneticPr fontId="1"/>
  </si>
  <si>
    <t>水銀灯　300W×5本</t>
    <phoneticPr fontId="1"/>
  </si>
  <si>
    <t>LED外灯　300W相当×5本</t>
    <phoneticPr fontId="1"/>
  </si>
  <si>
    <t>LED直管　40Ｗ型22Ｗ×11本
LED外灯　300W相当×7本</t>
    <rPh sb="16" eb="17">
      <t>ホン</t>
    </rPh>
    <phoneticPr fontId="1"/>
  </si>
  <si>
    <t>LED直管　40Ｗ型22Ｗ×4本
LED外灯　300W相当×4本</t>
    <rPh sb="15" eb="16">
      <t>ホン</t>
    </rPh>
    <phoneticPr fontId="1"/>
  </si>
  <si>
    <t>LED直管　40Ｗ型22Ｗ×3本
LED外灯　300W相当×1本</t>
    <phoneticPr fontId="1"/>
  </si>
  <si>
    <t>LED直管　40Ｗ型22Ｗ×1
LED外灯　300W相当×1本</t>
    <phoneticPr fontId="1"/>
  </si>
  <si>
    <t>蛍光灯　32W×2本</t>
    <phoneticPr fontId="1"/>
  </si>
  <si>
    <t>LED直管　40Ｗ型22Ｗ×2本</t>
    <rPh sb="15" eb="16">
      <t>ホン</t>
    </rPh>
    <phoneticPr fontId="1"/>
  </si>
  <si>
    <t>LED直管　40Ｗ型22Ｗ×3本</t>
    <rPh sb="15" eb="16">
      <t>ホン</t>
    </rPh>
    <phoneticPr fontId="1"/>
  </si>
  <si>
    <t>LED直管　40Ｗ型22Ｗ×14本
LED外灯　300W相当×6本</t>
    <rPh sb="16" eb="17">
      <t>ホン</t>
    </rPh>
    <phoneticPr fontId="1"/>
  </si>
  <si>
    <t>蛍光灯　32W×3本</t>
    <phoneticPr fontId="1"/>
  </si>
  <si>
    <t>ＬＥＤ球８Ｗ×28球</t>
    <phoneticPr fontId="1"/>
  </si>
  <si>
    <t>蛍光灯　1本</t>
    <rPh sb="0" eb="3">
      <t>ケイコウトウ</t>
    </rPh>
    <rPh sb="5" eb="6">
      <t>ポン</t>
    </rPh>
    <phoneticPr fontId="1"/>
  </si>
  <si>
    <t>蛍光灯　2本</t>
    <rPh sb="0" eb="3">
      <t>ケイコウトウ</t>
    </rPh>
    <rPh sb="5" eb="6">
      <t>ホン</t>
    </rPh>
    <phoneticPr fontId="1"/>
  </si>
  <si>
    <t>予算がつき次第LED化したい</t>
  </si>
  <si>
    <t>光崎中央公園</t>
    <rPh sb="0" eb="6">
      <t>コウサキチュウオウコウエン</t>
    </rPh>
    <phoneticPr fontId="1"/>
  </si>
  <si>
    <t>光崎西部公園</t>
    <rPh sb="0" eb="2">
      <t>コウサキ</t>
    </rPh>
    <rPh sb="2" eb="4">
      <t>セイブ</t>
    </rPh>
    <rPh sb="4" eb="6">
      <t>コウエン</t>
    </rPh>
    <phoneticPr fontId="1"/>
  </si>
  <si>
    <t>水銀灯　300W×4本</t>
    <phoneticPr fontId="1"/>
  </si>
  <si>
    <t>LED外灯　300W相当×4本</t>
    <phoneticPr fontId="1"/>
  </si>
  <si>
    <t>光崎東部公園</t>
    <rPh sb="0" eb="2">
      <t>コウサキ</t>
    </rPh>
    <rPh sb="2" eb="4">
      <t>トウブ</t>
    </rPh>
    <rPh sb="4" eb="6">
      <t>コウエン</t>
    </rPh>
    <phoneticPr fontId="1"/>
  </si>
  <si>
    <t>光崎北東部緑地</t>
    <rPh sb="0" eb="2">
      <t>コウサキ</t>
    </rPh>
    <rPh sb="2" eb="4">
      <t>ホクトウ</t>
    </rPh>
    <rPh sb="4" eb="5">
      <t>ブ</t>
    </rPh>
    <rPh sb="5" eb="7">
      <t>リョクチ</t>
    </rPh>
    <phoneticPr fontId="1"/>
  </si>
  <si>
    <t>水銀灯　300W×9本</t>
    <phoneticPr fontId="1"/>
  </si>
  <si>
    <t>LED外灯　300W相当×9本</t>
    <phoneticPr fontId="1"/>
  </si>
  <si>
    <t>赤石公衆トイレ</t>
    <rPh sb="0" eb="2">
      <t>アカイシ</t>
    </rPh>
    <rPh sb="2" eb="4">
      <t>コウシュウ</t>
    </rPh>
    <phoneticPr fontId="1"/>
  </si>
  <si>
    <t>蛍光電球　１８Ｗ×5球</t>
    <phoneticPr fontId="1"/>
  </si>
  <si>
    <t>ＬＥＤ球　８Ｗ×5球</t>
    <phoneticPr fontId="1"/>
  </si>
  <si>
    <t>晩田第二公園</t>
    <rPh sb="0" eb="2">
      <t>バンデン</t>
    </rPh>
    <rPh sb="2" eb="6">
      <t>ダイ２コウエン</t>
    </rPh>
    <phoneticPr fontId="1"/>
  </si>
  <si>
    <t>水銀灯　300W×1本</t>
    <phoneticPr fontId="1"/>
  </si>
  <si>
    <t>LED外灯　300W相当×1本</t>
    <phoneticPr fontId="1"/>
  </si>
  <si>
    <t>権現の森駐車場</t>
    <rPh sb="4" eb="7">
      <t>チュウシャジョウ</t>
    </rPh>
    <phoneticPr fontId="1"/>
  </si>
  <si>
    <t>赤羽根文化の森（トイレ）</t>
    <rPh sb="0" eb="3">
      <t>アカバネ</t>
    </rPh>
    <rPh sb="3" eb="5">
      <t>ブンカ</t>
    </rPh>
    <rPh sb="6" eb="7">
      <t>モリ</t>
    </rPh>
    <phoneticPr fontId="1"/>
  </si>
  <si>
    <t>蛍光灯　32W×4本</t>
    <phoneticPr fontId="1"/>
  </si>
  <si>
    <t>LED直管　40Ｗ型22Ｗ×4本</t>
    <rPh sb="15" eb="16">
      <t>ホン</t>
    </rPh>
    <phoneticPr fontId="1"/>
  </si>
  <si>
    <t>LED直管40型W230×9本</t>
  </si>
  <si>
    <t>蛍光灯10W×2本
蛍光灯40W×102本
ﾂｲﾝ丸形蛍光灯80W×4本
丸型蛍光灯28W×3本
丸形電球20W×10本
丸型蛍光灯30W×1本
丸型蛍光灯38W×1本
丸形蛍光灯10W×1本
丸形蛍光灯10W×4本</t>
    <rPh sb="83" eb="84">
      <t>ホン</t>
    </rPh>
    <rPh sb="95" eb="96">
      <t>ホン</t>
    </rPh>
    <rPh sb="107" eb="108">
      <t>ホン</t>
    </rPh>
    <phoneticPr fontId="1"/>
  </si>
  <si>
    <t>ﾗｲﾄﾊﾞｰ32W×12本
LED直管×18本</t>
  </si>
  <si>
    <t>蛍光灯20W×16本
蛍光灯18W×109本
蛍光灯32W×12本
蛍光灯36W×123本
蛍光灯40W×42本
蛍光灯ﾗﾝﾌﾟ42W×54本
丸型蛍光灯36W×4本
丸型電球60W×8本</t>
  </si>
  <si>
    <t xml:space="preserve">LED直管40W型22W×8本
</t>
  </si>
  <si>
    <t>蛍光灯　３２Ｗ×154本</t>
  </si>
  <si>
    <t>丸形蛍光灯×12本</t>
  </si>
  <si>
    <t>LEDﾀﾞｳﾝﾗｲﾄ×4</t>
  </si>
  <si>
    <t>ﾀﾞｳﾝﾗｲﾄ×26本
蛍光灯20W×88本
蛍光灯40W×139本</t>
  </si>
  <si>
    <t>LED直管40W型22W20</t>
  </si>
  <si>
    <t>蛍光灯40形36W×69本
蛍光灯20形18W×25本
蛍光灯27W×4本</t>
  </si>
  <si>
    <t>個数不明</t>
  </si>
  <si>
    <t>蛍光灯20W×7本
蛍光灯40W×78本</t>
  </si>
  <si>
    <t/>
  </si>
  <si>
    <t>ワット数不明×40個</t>
    <rPh sb="3" eb="4">
      <t>スウ</t>
    </rPh>
    <rPh sb="4" eb="6">
      <t>フメイ</t>
    </rPh>
    <rPh sb="9" eb="10">
      <t>コ</t>
    </rPh>
    <phoneticPr fontId="1"/>
  </si>
  <si>
    <t>蛍光灯32W×100本
蛍光灯20Ｗ×30本
ダウンライト×20本</t>
    <rPh sb="10" eb="11">
      <t>ホン</t>
    </rPh>
    <rPh sb="12" eb="15">
      <t>ケイコウトウ</t>
    </rPh>
    <rPh sb="21" eb="22">
      <t>ホン</t>
    </rPh>
    <rPh sb="32" eb="33">
      <t>ホン</t>
    </rPh>
    <phoneticPr fontId="1"/>
  </si>
  <si>
    <t>蛍光灯32W×71本
ｽﾎﾟｯﾄﾗｲﾄ130W×26本
ﾎﾟｰﾙ灯150W×1本
蛍光灯20W×5本</t>
    <rPh sb="9" eb="10">
      <t>ホン</t>
    </rPh>
    <rPh sb="26" eb="27">
      <t>ホン</t>
    </rPh>
    <rPh sb="39" eb="40">
      <t>ホン</t>
    </rPh>
    <rPh sb="49" eb="50">
      <t>ホン</t>
    </rPh>
    <phoneticPr fontId="1"/>
  </si>
  <si>
    <t>LED直管40W型18.4W15本
ﾜｯﾄ数不明16本</t>
  </si>
  <si>
    <t>蛍光灯32W×5本</t>
  </si>
  <si>
    <t>LED直管×20本</t>
  </si>
  <si>
    <t>蛍光灯54本</t>
  </si>
  <si>
    <t>LED直管40W型20W×34本
LED直管20W×12本</t>
    <rPh sb="15" eb="16">
      <t>ホン</t>
    </rPh>
    <phoneticPr fontId="1"/>
  </si>
  <si>
    <t>蛍光灯(不明)W×14本
蛍光灯18W×48本
蛍光灯32W×34本
電球60W×24本</t>
    <rPh sb="11" eb="12">
      <t>ホン</t>
    </rPh>
    <rPh sb="22" eb="23">
      <t>ホン</t>
    </rPh>
    <rPh sb="33" eb="34">
      <t>ホン</t>
    </rPh>
    <rPh sb="43" eb="44">
      <t>ホン</t>
    </rPh>
    <phoneticPr fontId="1"/>
  </si>
  <si>
    <t>LED直管40W型22W×40本</t>
    <rPh sb="15" eb="16">
      <t>ホン</t>
    </rPh>
    <phoneticPr fontId="1"/>
  </si>
  <si>
    <t>蛍光灯(W数不明)96本
ﾀﾞｳﾝﾗｲﾄ4個</t>
    <rPh sb="5" eb="6">
      <t>スウ</t>
    </rPh>
    <rPh sb="11" eb="12">
      <t>ホン</t>
    </rPh>
    <rPh sb="21" eb="22">
      <t>コ</t>
    </rPh>
    <phoneticPr fontId="1"/>
  </si>
  <si>
    <t>蛍光灯17.5W×12本
蛍光灯18W×32本
蛍光灯32W×9本
蛍光灯36W×52本
電球36W×4本
電球6,3W×18本</t>
    <rPh sb="11" eb="12">
      <t>ホン</t>
    </rPh>
    <rPh sb="22" eb="23">
      <t>ホン</t>
    </rPh>
    <rPh sb="32" eb="33">
      <t>ホン</t>
    </rPh>
    <rPh sb="43" eb="44">
      <t>ホン</t>
    </rPh>
    <rPh sb="52" eb="53">
      <t>ホン</t>
    </rPh>
    <rPh sb="63" eb="64">
      <t>ホン</t>
    </rPh>
    <phoneticPr fontId="1"/>
  </si>
  <si>
    <t>LED直管2灯×74本
LEDﾀﾞｳﾝﾗｲﾄ×100本
LED直管40形×7本</t>
    <rPh sb="10" eb="11">
      <t>ホン</t>
    </rPh>
    <rPh sb="26" eb="27">
      <t>ホン</t>
    </rPh>
    <rPh sb="38" eb="39">
      <t>ホン</t>
    </rPh>
    <phoneticPr fontId="1"/>
  </si>
  <si>
    <t>蛍光灯36W×102本
ﾀﾞｳﾝﾗｲﾄ34本</t>
  </si>
  <si>
    <t>LED直管40W型22W×40
埋込45角ｽｸｴｱﾍﾞｰｽﾗｲﾄ
XD466019P1BS4台</t>
  </si>
  <si>
    <t>36W×33本
32W×14本
不明×8本</t>
  </si>
  <si>
    <t>LED37.6W×4台
LED直管40W型12.5W×2本
LED7.2W×8台
LED15.2W×2台
LED直管40W型15.5W×12本</t>
  </si>
  <si>
    <t>ＬＥＤ直管　１６本</t>
    <phoneticPr fontId="1"/>
  </si>
  <si>
    <t>LED直管40W型17.5w28</t>
    <phoneticPr fontId="1"/>
  </si>
  <si>
    <t>ＬＥＤ直管４０Ｗ型 × １３本
（ＮＮＬＫ４２５２３）
ＬＥＤ直管３２Ｗ型 × １２本
（ＮＮＦＫ３５０１０）</t>
    <rPh sb="3" eb="5">
      <t>チョッカン</t>
    </rPh>
    <rPh sb="8" eb="9">
      <t>ガタ</t>
    </rPh>
    <rPh sb="14" eb="15">
      <t>ホン</t>
    </rPh>
    <phoneticPr fontId="1"/>
  </si>
  <si>
    <t>蛍光灯４０Ｗ×１２本
赤色灯６０Ｗ×１本
スポットライト１００×１本</t>
    <rPh sb="0" eb="3">
      <t>ケイコウトウ</t>
    </rPh>
    <rPh sb="9" eb="10">
      <t>ホン</t>
    </rPh>
    <rPh sb="11" eb="14">
      <t>セキショクトウ</t>
    </rPh>
    <rPh sb="19" eb="20">
      <t>ホン</t>
    </rPh>
    <rPh sb="33" eb="34">
      <t>ホン</t>
    </rPh>
    <phoneticPr fontId="1"/>
  </si>
  <si>
    <t>蛍光灯４０Ｗ×２本
赤色灯６０Ｗ×１本
スポットライト１３０×１本</t>
    <rPh sb="0" eb="3">
      <t>ケイコウトウ</t>
    </rPh>
    <rPh sb="8" eb="9">
      <t>ホン</t>
    </rPh>
    <rPh sb="10" eb="13">
      <t>セキショクトウ</t>
    </rPh>
    <rPh sb="18" eb="19">
      <t>ホン</t>
    </rPh>
    <rPh sb="32" eb="33">
      <t>ホン</t>
    </rPh>
    <phoneticPr fontId="1"/>
  </si>
  <si>
    <t>蛍光灯４０Ｗ×２本
赤色灯６０Ｗ×１本
スポットライト１３０W×１本</t>
    <rPh sb="0" eb="3">
      <t>ケイコウトウ</t>
    </rPh>
    <rPh sb="8" eb="9">
      <t>ホン</t>
    </rPh>
    <rPh sb="10" eb="13">
      <t>セキショクトウ</t>
    </rPh>
    <rPh sb="18" eb="19">
      <t>ホン</t>
    </rPh>
    <rPh sb="33" eb="34">
      <t>ホン</t>
    </rPh>
    <phoneticPr fontId="1"/>
  </si>
  <si>
    <t>蛍光灯３２Ｗ×４本
赤色灯６０Ｗ×１本
スポットライト１３０W×１本</t>
    <rPh sb="0" eb="3">
      <t>ケイコウトウ</t>
    </rPh>
    <rPh sb="8" eb="9">
      <t>ホン</t>
    </rPh>
    <rPh sb="10" eb="13">
      <t>セキショクトウ</t>
    </rPh>
    <rPh sb="18" eb="19">
      <t>ホン</t>
    </rPh>
    <rPh sb="33" eb="34">
      <t>ホン</t>
    </rPh>
    <phoneticPr fontId="1"/>
  </si>
  <si>
    <t>蛍光灯４０W×４０本</t>
    <rPh sb="0" eb="3">
      <t>ケイコウトウ</t>
    </rPh>
    <rPh sb="9" eb="10">
      <t>ホン</t>
    </rPh>
    <phoneticPr fontId="1"/>
  </si>
  <si>
    <t>蛍光灯３２Ｗ×４本
赤色灯６０Ｗ×１本
投光器１，０００W×１本</t>
    <rPh sb="0" eb="3">
      <t>ケイコウトウ</t>
    </rPh>
    <rPh sb="8" eb="9">
      <t>ホン</t>
    </rPh>
    <rPh sb="10" eb="13">
      <t>セキショクトウ</t>
    </rPh>
    <rPh sb="18" eb="19">
      <t>ホン</t>
    </rPh>
    <rPh sb="20" eb="22">
      <t>トウコウ</t>
    </rPh>
    <rPh sb="22" eb="23">
      <t>キ</t>
    </rPh>
    <rPh sb="31" eb="32">
      <t>ホン</t>
    </rPh>
    <phoneticPr fontId="1"/>
  </si>
  <si>
    <t>蛍光灯３２Ｗ×４本
赤色灯６０Ｗ×１本
スポットライト１５０W×１本</t>
    <rPh sb="0" eb="3">
      <t>ケイコウトウ</t>
    </rPh>
    <rPh sb="8" eb="9">
      <t>ホン</t>
    </rPh>
    <rPh sb="10" eb="13">
      <t>セキショクトウ</t>
    </rPh>
    <rPh sb="18" eb="19">
      <t>ホン</t>
    </rPh>
    <rPh sb="33" eb="34">
      <t>ホン</t>
    </rPh>
    <phoneticPr fontId="1"/>
  </si>
  <si>
    <t>蛍光灯３２Ｗ×４本
赤色灯６０Ｗ×１本
スポットライト５７W×１本</t>
    <rPh sb="0" eb="3">
      <t>ケイコウトウ</t>
    </rPh>
    <rPh sb="8" eb="9">
      <t>ホン</t>
    </rPh>
    <rPh sb="10" eb="13">
      <t>セキショクトウ</t>
    </rPh>
    <rPh sb="18" eb="19">
      <t>ホン</t>
    </rPh>
    <rPh sb="32" eb="33">
      <t>ホン</t>
    </rPh>
    <phoneticPr fontId="1"/>
  </si>
  <si>
    <t>蛍光灯３２Ｗ×４本</t>
    <rPh sb="0" eb="3">
      <t>ケイコウトウ</t>
    </rPh>
    <rPh sb="8" eb="9">
      <t>ホン</t>
    </rPh>
    <phoneticPr fontId="1"/>
  </si>
  <si>
    <t>防災行政無線赤羽根中継施設</t>
    <rPh sb="0" eb="2">
      <t>ボウサイ</t>
    </rPh>
    <rPh sb="2" eb="4">
      <t>ギョウセイ</t>
    </rPh>
    <rPh sb="4" eb="6">
      <t>ムセン</t>
    </rPh>
    <rPh sb="6" eb="9">
      <t>アカバネ</t>
    </rPh>
    <rPh sb="9" eb="11">
      <t>チュウケイ</t>
    </rPh>
    <rPh sb="11" eb="13">
      <t>シセツ</t>
    </rPh>
    <phoneticPr fontId="1"/>
  </si>
  <si>
    <t>蛍光灯　２０Ｗ　×　２本</t>
    <rPh sb="0" eb="3">
      <t>ケイコウトウ</t>
    </rPh>
    <rPh sb="11" eb="12">
      <t>ホン</t>
    </rPh>
    <phoneticPr fontId="1"/>
  </si>
  <si>
    <t>防災行政無線大山中継施設</t>
    <rPh sb="0" eb="2">
      <t>ボウサイ</t>
    </rPh>
    <rPh sb="2" eb="4">
      <t>ギョウセイ</t>
    </rPh>
    <rPh sb="4" eb="6">
      <t>ムセン</t>
    </rPh>
    <rPh sb="6" eb="8">
      <t>オオヤマ</t>
    </rPh>
    <rPh sb="8" eb="10">
      <t>チュウケイ</t>
    </rPh>
    <rPh sb="10" eb="12">
      <t>シセツ</t>
    </rPh>
    <phoneticPr fontId="1"/>
  </si>
  <si>
    <t>蛍光灯　４０Ｗ　×　２本</t>
    <rPh sb="0" eb="3">
      <t>ケイコウトウ</t>
    </rPh>
    <rPh sb="11" eb="12">
      <t>ホン</t>
    </rPh>
    <phoneticPr fontId="1"/>
  </si>
  <si>
    <t>計</t>
    <rPh sb="0" eb="1">
      <t>ケイ</t>
    </rPh>
    <phoneticPr fontId="1"/>
  </si>
  <si>
    <t>導入予定はないが、故障した場合LEDに交換</t>
    <rPh sb="0" eb="2">
      <t>ドウニュウ</t>
    </rPh>
    <rPh sb="2" eb="4">
      <t>ヨテイ</t>
    </rPh>
    <rPh sb="9" eb="11">
      <t>コショウ</t>
    </rPh>
    <rPh sb="13" eb="15">
      <t>バアイ</t>
    </rPh>
    <rPh sb="19" eb="21">
      <t>コウカン</t>
    </rPh>
    <phoneticPr fontId="1"/>
  </si>
  <si>
    <t>40本ﾀﾞｳﾝﾗｲﾄ26個
20W4本 10w1本</t>
    <phoneticPr fontId="1"/>
  </si>
  <si>
    <t>事務室　１本（蛍光灯２本より）
２階　２本（蛍光灯４本より）</t>
    <rPh sb="0" eb="3">
      <t>ジムシツ</t>
    </rPh>
    <rPh sb="5" eb="6">
      <t>ポン</t>
    </rPh>
    <rPh sb="7" eb="10">
      <t>ケイコウトウ</t>
    </rPh>
    <rPh sb="11" eb="12">
      <t>ホン</t>
    </rPh>
    <rPh sb="17" eb="18">
      <t>カイ</t>
    </rPh>
    <rPh sb="20" eb="21">
      <t>ホン</t>
    </rPh>
    <rPh sb="22" eb="25">
      <t>ケイコウトウ</t>
    </rPh>
    <rPh sb="26" eb="27">
      <t>ホン</t>
    </rPh>
    <phoneticPr fontId="1"/>
  </si>
  <si>
    <t>追加の導入予定なし</t>
    <rPh sb="0" eb="2">
      <t>ツイカ</t>
    </rPh>
    <rPh sb="3" eb="5">
      <t>ドウニュウ</t>
    </rPh>
    <rPh sb="5" eb="7">
      <t>ヨテイ</t>
    </rPh>
    <phoneticPr fontId="1"/>
  </si>
  <si>
    <t>センターハウスの一部</t>
    <rPh sb="8" eb="10">
      <t>イチブ</t>
    </rPh>
    <phoneticPr fontId="1"/>
  </si>
  <si>
    <t>多目的広場（灯光器型）１３２台
テニスコート（灯光器型）２０台
パターゴルフ場（水銀灯）３６台</t>
    <rPh sb="38" eb="39">
      <t>ジョウ</t>
    </rPh>
    <rPh sb="40" eb="43">
      <t>スイギントウ</t>
    </rPh>
    <rPh sb="46" eb="47">
      <t>ダイ</t>
    </rPh>
    <phoneticPr fontId="1"/>
  </si>
  <si>
    <t>多目的広場、テニスコートナイター照明、パターゴルフ場照明予算確保次第交換予定</t>
    <rPh sb="0" eb="3">
      <t>タモクテキ</t>
    </rPh>
    <rPh sb="3" eb="5">
      <t>ヒロバ</t>
    </rPh>
    <rPh sb="16" eb="18">
      <t>ショウメイ</t>
    </rPh>
    <rPh sb="25" eb="26">
      <t>ジョウ</t>
    </rPh>
    <rPh sb="26" eb="28">
      <t>ショウメイ</t>
    </rPh>
    <rPh sb="28" eb="30">
      <t>ヨサン</t>
    </rPh>
    <rPh sb="30" eb="32">
      <t>カクホ</t>
    </rPh>
    <rPh sb="32" eb="34">
      <t>シダイ</t>
    </rPh>
    <rPh sb="34" eb="36">
      <t>コウカン</t>
    </rPh>
    <rPh sb="36" eb="38">
      <t>ヨテイ</t>
    </rPh>
    <phoneticPr fontId="1"/>
  </si>
  <si>
    <t>生涯学習課</t>
    <phoneticPr fontId="1"/>
  </si>
  <si>
    <t>六連配水池</t>
    <rPh sb="0" eb="2">
      <t>ムツレ</t>
    </rPh>
    <rPh sb="2" eb="5">
      <t>ハイスイチ</t>
    </rPh>
    <phoneticPr fontId="1"/>
  </si>
  <si>
    <t>LED直管 40W×2本</t>
    <rPh sb="3" eb="4">
      <t>チョク</t>
    </rPh>
    <rPh sb="4" eb="5">
      <t>カン</t>
    </rPh>
    <rPh sb="11" eb="12">
      <t>ホン</t>
    </rPh>
    <phoneticPr fontId="1"/>
  </si>
  <si>
    <t>水道課</t>
    <rPh sb="0" eb="3">
      <t>スイドウカ</t>
    </rPh>
    <phoneticPr fontId="1"/>
  </si>
  <si>
    <t>東馬洗浄水場</t>
    <rPh sb="0" eb="1">
      <t>ヒガシ</t>
    </rPh>
    <rPh sb="1" eb="2">
      <t>ウマ</t>
    </rPh>
    <rPh sb="2" eb="3">
      <t>アラ</t>
    </rPh>
    <rPh sb="3" eb="6">
      <t>ジョウスイジョウ</t>
    </rPh>
    <phoneticPr fontId="1"/>
  </si>
  <si>
    <t>LED直管 20W×1本</t>
    <rPh sb="3" eb="4">
      <t>チョク</t>
    </rPh>
    <rPh sb="4" eb="5">
      <t>カン</t>
    </rPh>
    <rPh sb="11" eb="12">
      <t>ホン</t>
    </rPh>
    <phoneticPr fontId="1"/>
  </si>
  <si>
    <t>蛍光灯 40W×42本
蛍光灯 20W×4本
蛍光灯 10W×22本</t>
    <rPh sb="0" eb="3">
      <t>ケイコウトウ</t>
    </rPh>
    <rPh sb="10" eb="11">
      <t>ホン</t>
    </rPh>
    <rPh sb="23" eb="26">
      <t>ケイコウトウ</t>
    </rPh>
    <rPh sb="33" eb="34">
      <t>ホン</t>
    </rPh>
    <phoneticPr fontId="1"/>
  </si>
  <si>
    <t>蔵王加圧ポンプ場</t>
    <rPh sb="0" eb="2">
      <t>ザオウ</t>
    </rPh>
    <rPh sb="2" eb="4">
      <t>カアツ</t>
    </rPh>
    <rPh sb="7" eb="8">
      <t>バ</t>
    </rPh>
    <phoneticPr fontId="1"/>
  </si>
  <si>
    <t>蛍光灯 40W×8本
蛍光灯 10W×6本</t>
    <rPh sb="0" eb="3">
      <t>ケイコウトウ</t>
    </rPh>
    <rPh sb="9" eb="10">
      <t>ホン</t>
    </rPh>
    <rPh sb="11" eb="14">
      <t>ケイコウトウ</t>
    </rPh>
    <rPh sb="20" eb="21">
      <t>ホン</t>
    </rPh>
    <phoneticPr fontId="1"/>
  </si>
  <si>
    <t>西鎌田増圧ポンプ場</t>
    <rPh sb="0" eb="1">
      <t>ニシ</t>
    </rPh>
    <rPh sb="1" eb="3">
      <t>カマタ</t>
    </rPh>
    <rPh sb="3" eb="5">
      <t>ゾウアツ</t>
    </rPh>
    <rPh sb="8" eb="9">
      <t>バ</t>
    </rPh>
    <phoneticPr fontId="1"/>
  </si>
  <si>
    <t>蛍光灯 40W×6本
蛍光灯 10W×4本</t>
    <rPh sb="0" eb="3">
      <t>ケイコウトウ</t>
    </rPh>
    <rPh sb="9" eb="10">
      <t>ホン</t>
    </rPh>
    <rPh sb="11" eb="14">
      <t>ケイコウトウ</t>
    </rPh>
    <rPh sb="20" eb="21">
      <t>ホン</t>
    </rPh>
    <phoneticPr fontId="1"/>
  </si>
  <si>
    <t>滝頭配水池</t>
    <rPh sb="0" eb="5">
      <t>タキガシラハイスイチ</t>
    </rPh>
    <phoneticPr fontId="1"/>
  </si>
  <si>
    <t>蛍光灯 10W×2本</t>
    <rPh sb="0" eb="3">
      <t>ケイコウトウ</t>
    </rPh>
    <rPh sb="9" eb="10">
      <t>ホン</t>
    </rPh>
    <phoneticPr fontId="1"/>
  </si>
  <si>
    <t>加治増圧ポンプ所</t>
    <rPh sb="0" eb="2">
      <t>カジ</t>
    </rPh>
    <rPh sb="2" eb="4">
      <t>ゾウアツ</t>
    </rPh>
    <rPh sb="7" eb="8">
      <t>ショ</t>
    </rPh>
    <phoneticPr fontId="1"/>
  </si>
  <si>
    <t>蛍光灯 40W×16本
蛍光灯 10W×4本</t>
    <rPh sb="0" eb="3">
      <t>ケイコウトウ</t>
    </rPh>
    <rPh sb="10" eb="11">
      <t>ホン</t>
    </rPh>
    <rPh sb="12" eb="15">
      <t>ケイコウトウ</t>
    </rPh>
    <rPh sb="21" eb="22">
      <t>ホン</t>
    </rPh>
    <phoneticPr fontId="1"/>
  </si>
  <si>
    <t>加治配水池</t>
    <rPh sb="0" eb="2">
      <t>カジ</t>
    </rPh>
    <rPh sb="2" eb="5">
      <t>ハイスイチ</t>
    </rPh>
    <phoneticPr fontId="1"/>
  </si>
  <si>
    <t>赤羽根受水場</t>
    <rPh sb="0" eb="3">
      <t>アカバネ</t>
    </rPh>
    <rPh sb="3" eb="5">
      <t>ジュスイ</t>
    </rPh>
    <rPh sb="5" eb="6">
      <t>ジョウ</t>
    </rPh>
    <phoneticPr fontId="1"/>
  </si>
  <si>
    <t>蛍光灯 40W×12本
蛍光灯 10W×6本</t>
    <rPh sb="0" eb="3">
      <t>ケイコウトウ</t>
    </rPh>
    <rPh sb="10" eb="11">
      <t>ホン</t>
    </rPh>
    <rPh sb="12" eb="15">
      <t>ケイコウトウ</t>
    </rPh>
    <rPh sb="21" eb="22">
      <t>ホン</t>
    </rPh>
    <phoneticPr fontId="1"/>
  </si>
  <si>
    <t>赤羽根第１配水池</t>
    <rPh sb="0" eb="3">
      <t>アカバネ</t>
    </rPh>
    <rPh sb="3" eb="4">
      <t>ダイ</t>
    </rPh>
    <rPh sb="5" eb="8">
      <t>ハイスイチ</t>
    </rPh>
    <phoneticPr fontId="1"/>
  </si>
  <si>
    <t>蛍光灯 10W×1本</t>
    <rPh sb="0" eb="3">
      <t>ケイコウトウ</t>
    </rPh>
    <rPh sb="9" eb="10">
      <t>ホン</t>
    </rPh>
    <phoneticPr fontId="1"/>
  </si>
  <si>
    <t>赤羽根第２配水池</t>
    <rPh sb="0" eb="3">
      <t>アカバネ</t>
    </rPh>
    <rPh sb="3" eb="4">
      <t>ダイ</t>
    </rPh>
    <rPh sb="5" eb="8">
      <t>ハイスイチ</t>
    </rPh>
    <phoneticPr fontId="1"/>
  </si>
  <si>
    <t>水位調整弁室</t>
    <rPh sb="0" eb="2">
      <t>スイイ</t>
    </rPh>
    <rPh sb="2" eb="4">
      <t>チョウセイ</t>
    </rPh>
    <rPh sb="4" eb="5">
      <t>ベン</t>
    </rPh>
    <rPh sb="5" eb="6">
      <t>シツ</t>
    </rPh>
    <phoneticPr fontId="1"/>
  </si>
  <si>
    <t>LED直管 40W×1本</t>
    <rPh sb="3" eb="4">
      <t>チョク</t>
    </rPh>
    <rPh sb="4" eb="5">
      <t>カン</t>
    </rPh>
    <rPh sb="11" eb="12">
      <t>ホン</t>
    </rPh>
    <phoneticPr fontId="1"/>
  </si>
  <si>
    <t>和地受水場</t>
    <rPh sb="0" eb="2">
      <t>ワジ</t>
    </rPh>
    <rPh sb="2" eb="4">
      <t>ジュスイ</t>
    </rPh>
    <rPh sb="4" eb="5">
      <t>バ</t>
    </rPh>
    <phoneticPr fontId="1"/>
  </si>
  <si>
    <t>蛍光灯 40W×44本
蛍光灯 10W×19本</t>
    <rPh sb="0" eb="3">
      <t>ケイコウトウ</t>
    </rPh>
    <rPh sb="10" eb="11">
      <t>ホン</t>
    </rPh>
    <rPh sb="12" eb="15">
      <t>ケイコウトウ</t>
    </rPh>
    <rPh sb="22" eb="23">
      <t>ホン</t>
    </rPh>
    <phoneticPr fontId="1"/>
  </si>
  <si>
    <t>小塩津配水池</t>
    <rPh sb="0" eb="3">
      <t>コシオヅ</t>
    </rPh>
    <rPh sb="3" eb="6">
      <t>ハイスイチ</t>
    </rPh>
    <phoneticPr fontId="1"/>
  </si>
  <si>
    <t>蛍光灯 40W×12本</t>
    <rPh sb="0" eb="3">
      <t>ケイコウトウ</t>
    </rPh>
    <rPh sb="10" eb="11">
      <t>ホン</t>
    </rPh>
    <phoneticPr fontId="1"/>
  </si>
  <si>
    <t>泉配水池</t>
    <rPh sb="0" eb="1">
      <t>イズミ</t>
    </rPh>
    <rPh sb="1" eb="4">
      <t>ハイスイチ</t>
    </rPh>
    <phoneticPr fontId="1"/>
  </si>
  <si>
    <t>LED直管 40W×8本</t>
    <rPh sb="3" eb="4">
      <t>チョク</t>
    </rPh>
    <rPh sb="4" eb="5">
      <t>カン</t>
    </rPh>
    <rPh sb="11" eb="12">
      <t>ホン</t>
    </rPh>
    <phoneticPr fontId="1"/>
  </si>
  <si>
    <t>和地配水点</t>
    <rPh sb="0" eb="2">
      <t>ワジ</t>
    </rPh>
    <rPh sb="2" eb="4">
      <t>ハイスイ</t>
    </rPh>
    <rPh sb="4" eb="5">
      <t>テン</t>
    </rPh>
    <phoneticPr fontId="1"/>
  </si>
  <si>
    <t>伊良湖配水池</t>
    <rPh sb="0" eb="3">
      <t>イラゴ</t>
    </rPh>
    <rPh sb="3" eb="6">
      <t>ハイスイチ</t>
    </rPh>
    <phoneticPr fontId="1"/>
  </si>
  <si>
    <t>LED直管 40W×10本</t>
    <rPh sb="3" eb="4">
      <t>チョク</t>
    </rPh>
    <rPh sb="4" eb="5">
      <t>カン</t>
    </rPh>
    <rPh sb="12" eb="13">
      <t>ホン</t>
    </rPh>
    <phoneticPr fontId="1"/>
  </si>
  <si>
    <t>上水道</t>
    <rPh sb="0" eb="3">
      <t>ジョウスイドウ</t>
    </rPh>
    <phoneticPr fontId="1"/>
  </si>
  <si>
    <t>赤羽根観光情報サービスセンター
（道の駅あかばねロコステーション）</t>
    <phoneticPr fontId="1"/>
  </si>
  <si>
    <t>田原観光情報サービスセンター
（道の駅田原めっくんはうす）</t>
    <phoneticPr fontId="1"/>
  </si>
  <si>
    <t>陸上競技場（蛍光灯）　５６本
　　〃　　（電球等）　２０個
（電球等には街路灯２本（４個）を含む）</t>
    <rPh sb="0" eb="2">
      <t>リクジョウ</t>
    </rPh>
    <rPh sb="2" eb="5">
      <t>キョウギジョウ</t>
    </rPh>
    <rPh sb="6" eb="9">
      <t>ケイコウトウ</t>
    </rPh>
    <rPh sb="13" eb="14">
      <t>ポン</t>
    </rPh>
    <rPh sb="21" eb="23">
      <t>デンキュウ</t>
    </rPh>
    <rPh sb="23" eb="24">
      <t>トウ</t>
    </rPh>
    <rPh sb="28" eb="29">
      <t>コ</t>
    </rPh>
    <rPh sb="31" eb="33">
      <t>デンキュウ</t>
    </rPh>
    <rPh sb="33" eb="34">
      <t>トウ</t>
    </rPh>
    <rPh sb="36" eb="39">
      <t>ガイロトウ</t>
    </rPh>
    <rPh sb="40" eb="41">
      <t>ホン</t>
    </rPh>
    <rPh sb="43" eb="44">
      <t>コ</t>
    </rPh>
    <rPh sb="46" eb="47">
      <t>フク</t>
    </rPh>
    <phoneticPr fontId="1"/>
  </si>
  <si>
    <t>切れたものから順次</t>
    <rPh sb="0" eb="1">
      <t>キ</t>
    </rPh>
    <rPh sb="7" eb="9">
      <t>ジュンジ</t>
    </rPh>
    <phoneticPr fontId="1"/>
  </si>
  <si>
    <t>芦ケ池農業公園（サンテパルクたはら）</t>
    <phoneticPr fontId="1"/>
  </si>
  <si>
    <t>※今後、施設の整備予定あり</t>
    <rPh sb="1" eb="3">
      <t>コンゴ</t>
    </rPh>
    <rPh sb="4" eb="6">
      <t>シセツ</t>
    </rPh>
    <rPh sb="7" eb="9">
      <t>セイビ</t>
    </rPh>
    <rPh sb="9" eb="11">
      <t>ヨテイ</t>
    </rPh>
    <phoneticPr fontId="1"/>
  </si>
  <si>
    <t>田原文化広場（会議室等）</t>
    <rPh sb="2" eb="4">
      <t>ブンカ</t>
    </rPh>
    <rPh sb="4" eb="6">
      <t>ヒロバ</t>
    </rPh>
    <rPh sb="7" eb="10">
      <t>カイギシツ</t>
    </rPh>
    <rPh sb="10" eb="11">
      <t>トウ</t>
    </rPh>
    <phoneticPr fontId="1"/>
  </si>
  <si>
    <t>必要に応じて順次対応していく。</t>
    <rPh sb="0" eb="2">
      <t>ヒツヨウ</t>
    </rPh>
    <rPh sb="3" eb="4">
      <t>オウ</t>
    </rPh>
    <rPh sb="6" eb="8">
      <t>ジュンジ</t>
    </rPh>
    <rPh sb="8" eb="10">
      <t>タイオウ</t>
    </rPh>
    <phoneticPr fontId="1"/>
  </si>
  <si>
    <t>蛍光灯直管（40W不明）　92本（28基×1本）（32基×2本）
蛍光灯丸型30W×2本（1基×2本）
電球不明5個（1基×１個）（2基×2個）</t>
    <rPh sb="0" eb="3">
      <t>ケイコウトウ</t>
    </rPh>
    <rPh sb="3" eb="5">
      <t>チョッカン</t>
    </rPh>
    <rPh sb="9" eb="11">
      <t>フメイ</t>
    </rPh>
    <rPh sb="15" eb="16">
      <t>ホン</t>
    </rPh>
    <rPh sb="19" eb="20">
      <t>キ</t>
    </rPh>
    <rPh sb="22" eb="23">
      <t>ホン</t>
    </rPh>
    <rPh sb="27" eb="28">
      <t>キ</t>
    </rPh>
    <rPh sb="30" eb="31">
      <t>ホン</t>
    </rPh>
    <rPh sb="33" eb="36">
      <t>ケイコウトウ</t>
    </rPh>
    <rPh sb="36" eb="38">
      <t>マルガタ</t>
    </rPh>
    <rPh sb="43" eb="44">
      <t>ホン</t>
    </rPh>
    <rPh sb="46" eb="47">
      <t>キ</t>
    </rPh>
    <rPh sb="49" eb="50">
      <t>ホン</t>
    </rPh>
    <rPh sb="52" eb="54">
      <t>デンキュウ</t>
    </rPh>
    <rPh sb="54" eb="56">
      <t>フメイ</t>
    </rPh>
    <rPh sb="57" eb="58">
      <t>コ</t>
    </rPh>
    <rPh sb="60" eb="61">
      <t>キ</t>
    </rPh>
    <rPh sb="63" eb="64">
      <t>コ</t>
    </rPh>
    <rPh sb="67" eb="68">
      <t>キ</t>
    </rPh>
    <rPh sb="70" eb="71">
      <t>コ</t>
    </rPh>
    <phoneticPr fontId="1"/>
  </si>
  <si>
    <t>野球場（灯光器型）１０２台</t>
    <phoneticPr fontId="1"/>
  </si>
  <si>
    <t>※第17期実施計画（全公園　計34,300千円）</t>
    <rPh sb="10" eb="11">
      <t>ゼン</t>
    </rPh>
    <rPh sb="11" eb="13">
      <t>コウエン</t>
    </rPh>
    <rPh sb="14" eb="15">
      <t>ケイ</t>
    </rPh>
    <rPh sb="21" eb="22">
      <t>セン</t>
    </rPh>
    <rPh sb="22" eb="23">
      <t>エン</t>
    </rPh>
    <phoneticPr fontId="1"/>
  </si>
  <si>
    <t>※第17期実施計画（屋内運動場3,500千円）</t>
    <rPh sb="1" eb="2">
      <t>ダイ</t>
    </rPh>
    <rPh sb="4" eb="5">
      <t>キ</t>
    </rPh>
    <rPh sb="5" eb="7">
      <t>ジッシ</t>
    </rPh>
    <rPh sb="7" eb="9">
      <t>ケイカク</t>
    </rPh>
    <rPh sb="10" eb="12">
      <t>オクナイ</t>
    </rPh>
    <rPh sb="12" eb="15">
      <t>ウンドウジョウ</t>
    </rPh>
    <rPh sb="20" eb="21">
      <t>チ</t>
    </rPh>
    <rPh sb="21" eb="22">
      <t>エン</t>
    </rPh>
    <phoneticPr fontId="1"/>
  </si>
  <si>
    <t>※第17期実施計画（屋内運動場5,400千円）</t>
    <rPh sb="1" eb="2">
      <t>ダイ</t>
    </rPh>
    <rPh sb="4" eb="5">
      <t>キ</t>
    </rPh>
    <rPh sb="5" eb="7">
      <t>ジッシ</t>
    </rPh>
    <rPh sb="7" eb="9">
      <t>ケイカク</t>
    </rPh>
    <rPh sb="10" eb="12">
      <t>オクナイ</t>
    </rPh>
    <rPh sb="12" eb="15">
      <t>ウンドウジョウ</t>
    </rPh>
    <rPh sb="20" eb="21">
      <t>チ</t>
    </rPh>
    <rPh sb="21" eb="22">
      <t>エン</t>
    </rPh>
    <phoneticPr fontId="1"/>
  </si>
  <si>
    <t>※第17期実施計画（屋内運動場5,400千円）</t>
    <rPh sb="1" eb="2">
      <t>ダイ</t>
    </rPh>
    <rPh sb="4" eb="5">
      <t>キ</t>
    </rPh>
    <rPh sb="5" eb="7">
      <t>ジッシ</t>
    </rPh>
    <rPh sb="7" eb="9">
      <t>ケイカク</t>
    </rPh>
    <rPh sb="10" eb="12">
      <t>オクナイ</t>
    </rPh>
    <rPh sb="12" eb="15">
      <t>ウンドウジョウ</t>
    </rPh>
    <rPh sb="20" eb="21">
      <t>セン</t>
    </rPh>
    <rPh sb="21" eb="22">
      <t>エン</t>
    </rPh>
    <phoneticPr fontId="1"/>
  </si>
  <si>
    <t>※第17期実施計画（アリーナ+武道場+テニスコート合計53,438千円）</t>
    <rPh sb="15" eb="18">
      <t>ブドウジョウ</t>
    </rPh>
    <rPh sb="25" eb="27">
      <t>ゴウケイ</t>
    </rPh>
    <phoneticPr fontId="1"/>
  </si>
  <si>
    <t>※第17期実施計画（テニスコート77,682千円）</t>
    <rPh sb="1" eb="2">
      <t>ダイ</t>
    </rPh>
    <rPh sb="4" eb="5">
      <t>キ</t>
    </rPh>
    <rPh sb="5" eb="7">
      <t>ジッシ</t>
    </rPh>
    <rPh sb="7" eb="9">
      <t>ケイカク</t>
    </rPh>
    <rPh sb="22" eb="23">
      <t>セン</t>
    </rPh>
    <rPh sb="23" eb="24">
      <t>エン</t>
    </rPh>
    <phoneticPr fontId="1"/>
  </si>
  <si>
    <t>※第17期実施計画（テニスコート+多目的広場合計164,000千円）</t>
    <rPh sb="17" eb="20">
      <t>タモクテキ</t>
    </rPh>
    <rPh sb="20" eb="22">
      <t>ヒロバ</t>
    </rPh>
    <rPh sb="22" eb="24">
      <t>ゴウケイ</t>
    </rPh>
    <phoneticPr fontId="1"/>
  </si>
  <si>
    <t>蛍光灯　３２W×６６本
蛍光灯　１８W×２本　　　電球　　３２W×１球</t>
    <phoneticPr fontId="1"/>
  </si>
  <si>
    <t>蛍光灯121本（５２基×２本・１７基×１本）
蛍光灯（短）１9本（１9基×１本）
蛍光灯（丸型）４本
電球３５個
外灯(単)4本(4基×1本)・不明1本</t>
    <rPh sb="0" eb="3">
      <t>ケイコウトウ</t>
    </rPh>
    <rPh sb="6" eb="7">
      <t>ホン</t>
    </rPh>
    <rPh sb="10" eb="11">
      <t>キ</t>
    </rPh>
    <rPh sb="13" eb="14">
      <t>ホン</t>
    </rPh>
    <rPh sb="17" eb="18">
      <t>キ</t>
    </rPh>
    <rPh sb="20" eb="21">
      <t>ホン</t>
    </rPh>
    <rPh sb="23" eb="26">
      <t>ケイコウトウ</t>
    </rPh>
    <rPh sb="27" eb="28">
      <t>タン</t>
    </rPh>
    <rPh sb="31" eb="32">
      <t>ホン</t>
    </rPh>
    <rPh sb="35" eb="36">
      <t>キ</t>
    </rPh>
    <rPh sb="38" eb="39">
      <t>ホン</t>
    </rPh>
    <rPh sb="41" eb="44">
      <t>ケイコウトウ</t>
    </rPh>
    <rPh sb="45" eb="47">
      <t>マルガタ</t>
    </rPh>
    <rPh sb="49" eb="50">
      <t>ホン</t>
    </rPh>
    <rPh sb="51" eb="53">
      <t>デンキュウ</t>
    </rPh>
    <rPh sb="55" eb="56">
      <t>コ</t>
    </rPh>
    <rPh sb="57" eb="59">
      <t>ガイトウ</t>
    </rPh>
    <rPh sb="60" eb="61">
      <t>タン</t>
    </rPh>
    <rPh sb="63" eb="64">
      <t>ホン</t>
    </rPh>
    <rPh sb="66" eb="67">
      <t>キ</t>
    </rPh>
    <rPh sb="69" eb="70">
      <t>ホン</t>
    </rPh>
    <rPh sb="72" eb="74">
      <t>フメイ</t>
    </rPh>
    <rPh sb="75" eb="76">
      <t>ホン</t>
    </rPh>
    <phoneticPr fontId="1"/>
  </si>
  <si>
    <t>LED電球31個</t>
    <phoneticPr fontId="1"/>
  </si>
  <si>
    <t>蛍光灯直管　１８Ｗ　×　　５本
蛍光灯直管　２０Ｗ　×　　１本
蛍光灯直管　３０Ｗ　×　　１本
蛍光灯直管　３２Ｗ　×　１８本
蛍光灯直管　３８Ｗ　×　　１本
蛍光灯丸管　４０Ｗ　×　２９本
蛍光灯丸管　６０Ｗ　×　　１本
蛍光灯直管　１００Ｗ　×　６本
蛍光灯直管　１８０Ｗ　×　２本
水銀灯　　　３００Ｗ　×　２球
水銀灯　　　４００Ｗ　×　１球
水銀灯　　　　４０Ｗ　×　10球
水銀灯　　　１００Ｗ　×　３球</t>
    <rPh sb="0" eb="3">
      <t>ケイコウトウ</t>
    </rPh>
    <rPh sb="3" eb="5">
      <t>チョクカン</t>
    </rPh>
    <rPh sb="14" eb="15">
      <t>ホン</t>
    </rPh>
    <rPh sb="158" eb="159">
      <t>タマ</t>
    </rPh>
    <rPh sb="160" eb="163">
      <t>スイギントウ</t>
    </rPh>
    <rPh sb="174" eb="175">
      <t>キュウ</t>
    </rPh>
    <phoneticPr fontId="1"/>
  </si>
  <si>
    <t>蛍光灯直管　１０Ｗ　×　　１本
蛍光灯直管　１８Ｗ　×　１３本
蛍光灯直管　２０Ｗ　×　　３本
蛍光灯直管　３２Ｗ　×　５２本
蛍光灯丸管　３６Ｗ　×　　２本
蛍光灯丸管　４０Ｗ　×　　１本
誘導灯　　   ４.８Ｗ　×　　２球
水銀灯　　２００Ｗ　×　　２球</t>
    <rPh sb="16" eb="19">
      <t>ケイコウトウ</t>
    </rPh>
    <rPh sb="19" eb="21">
      <t>チョクカン</t>
    </rPh>
    <rPh sb="30" eb="31">
      <t>ホン</t>
    </rPh>
    <rPh sb="96" eb="99">
      <t>ユウドウトウ</t>
    </rPh>
    <rPh sb="113" eb="114">
      <t>キュウ</t>
    </rPh>
    <rPh sb="115" eb="118">
      <t>スイギントウ</t>
    </rPh>
    <rPh sb="129" eb="130">
      <t>キュウ</t>
    </rPh>
    <phoneticPr fontId="1"/>
  </si>
  <si>
    <t>蛍光灯直管　４０Ｗ　×４６本
蛍光灯直管　２０Ｗ　×　８本
蛍光灯丸管　４０Ｗ　×　１本
蛍光灯丸管　３２Ｗ　×　１本
蛍光灯丸管　２０Ｗ　×　４本
電球　　　　６０Ｗ　×　４球
電球　　　　４０Ｗ　×　１球
水銀灯　　３００Ｗ　×　５本</t>
    <rPh sb="0" eb="3">
      <t>ケイコウトウ</t>
    </rPh>
    <rPh sb="3" eb="5">
      <t>チョクカン</t>
    </rPh>
    <rPh sb="13" eb="14">
      <t>ホン</t>
    </rPh>
    <rPh sb="30" eb="33">
      <t>ケイコウトウ</t>
    </rPh>
    <rPh sb="33" eb="34">
      <t>マル</t>
    </rPh>
    <rPh sb="34" eb="35">
      <t>カン</t>
    </rPh>
    <rPh sb="43" eb="44">
      <t>ホン</t>
    </rPh>
    <rPh sb="75" eb="77">
      <t>デンキュウ</t>
    </rPh>
    <rPh sb="88" eb="89">
      <t>キュウ</t>
    </rPh>
    <rPh sb="105" eb="108">
      <t>スイギントウ</t>
    </rPh>
    <rPh sb="118" eb="119">
      <t>ホン</t>
    </rPh>
    <phoneticPr fontId="1"/>
  </si>
  <si>
    <t>蛍光灯40W×116本（28基×2本・60基×1本）
蛍光灯37W×2本（1基×2本）
蛍光灯36W×2本（2基×1本）
蛍光灯20W×16本（2基×2本）（12基×1本）
蛍光灯18W×2本（2基×1本）
蛍光灯15W×4本（4基×1本）
丸型蛍光灯38W×7本（7基×1本）
丸型蛍光灯28W×6本（3基×1本）(1基×2本)
　　　　　　　   (1基×1本）
ツイン蛍光灯13W×1本
白熱球38W×2個
投光器（W不明）×2個</t>
    <rPh sb="0" eb="3">
      <t>ケイコウトウ</t>
    </rPh>
    <rPh sb="10" eb="11">
      <t>ホン</t>
    </rPh>
    <rPh sb="14" eb="15">
      <t>キ</t>
    </rPh>
    <rPh sb="17" eb="18">
      <t>ホン</t>
    </rPh>
    <rPh sb="21" eb="22">
      <t>キ</t>
    </rPh>
    <rPh sb="24" eb="25">
      <t>ホン</t>
    </rPh>
    <rPh sb="27" eb="30">
      <t>ケイコウトウ</t>
    </rPh>
    <rPh sb="35" eb="36">
      <t>ホン</t>
    </rPh>
    <rPh sb="38" eb="39">
      <t>キ</t>
    </rPh>
    <rPh sb="41" eb="42">
      <t>ホン</t>
    </rPh>
    <rPh sb="44" eb="47">
      <t>ケイコウトウ</t>
    </rPh>
    <rPh sb="52" eb="53">
      <t>ホン</t>
    </rPh>
    <rPh sb="55" eb="56">
      <t>キ</t>
    </rPh>
    <rPh sb="58" eb="59">
      <t>ホン</t>
    </rPh>
    <rPh sb="61" eb="64">
      <t>ケイコウトウ</t>
    </rPh>
    <rPh sb="70" eb="71">
      <t>ホン</t>
    </rPh>
    <rPh sb="73" eb="74">
      <t>キ</t>
    </rPh>
    <rPh sb="76" eb="77">
      <t>ホン</t>
    </rPh>
    <rPh sb="81" eb="82">
      <t>キ</t>
    </rPh>
    <rPh sb="84" eb="85">
      <t>ホン</t>
    </rPh>
    <rPh sb="87" eb="90">
      <t>ケイコウトウ</t>
    </rPh>
    <rPh sb="95" eb="96">
      <t>ホン</t>
    </rPh>
    <rPh sb="98" eb="99">
      <t>キ</t>
    </rPh>
    <rPh sb="101" eb="102">
      <t>ホン</t>
    </rPh>
    <rPh sb="104" eb="107">
      <t>ケイコウトウ</t>
    </rPh>
    <rPh sb="112" eb="113">
      <t>ホン</t>
    </rPh>
    <rPh sb="115" eb="116">
      <t>キ</t>
    </rPh>
    <rPh sb="118" eb="119">
      <t>ホン</t>
    </rPh>
    <rPh sb="121" eb="123">
      <t>マルガタ</t>
    </rPh>
    <rPh sb="123" eb="126">
      <t>ケイコウトウ</t>
    </rPh>
    <rPh sb="131" eb="132">
      <t>ホン</t>
    </rPh>
    <rPh sb="134" eb="135">
      <t>キ</t>
    </rPh>
    <rPh sb="137" eb="138">
      <t>ホン</t>
    </rPh>
    <rPh sb="140" eb="142">
      <t>マルガタ</t>
    </rPh>
    <rPh sb="142" eb="145">
      <t>ケイコウトウ</t>
    </rPh>
    <rPh sb="150" eb="151">
      <t>ホン</t>
    </rPh>
    <rPh sb="153" eb="154">
      <t>キ</t>
    </rPh>
    <rPh sb="156" eb="157">
      <t>ホン</t>
    </rPh>
    <rPh sb="160" eb="161">
      <t>キ</t>
    </rPh>
    <rPh sb="163" eb="164">
      <t>ホン</t>
    </rPh>
    <rPh sb="178" eb="179">
      <t>キ</t>
    </rPh>
    <rPh sb="181" eb="182">
      <t>ホン</t>
    </rPh>
    <rPh sb="187" eb="190">
      <t>ケイコウトウ</t>
    </rPh>
    <rPh sb="195" eb="196">
      <t>ホン</t>
    </rPh>
    <rPh sb="197" eb="199">
      <t>ハクネツ</t>
    </rPh>
    <rPh sb="199" eb="200">
      <t>タマ</t>
    </rPh>
    <rPh sb="205" eb="206">
      <t>コ</t>
    </rPh>
    <rPh sb="207" eb="209">
      <t>トウコウ</t>
    </rPh>
    <rPh sb="209" eb="210">
      <t>キ</t>
    </rPh>
    <rPh sb="212" eb="214">
      <t>フメイ</t>
    </rPh>
    <rPh sb="217" eb="218">
      <t>コ</t>
    </rPh>
    <phoneticPr fontId="1"/>
  </si>
  <si>
    <t xml:space="preserve">蛍光灯32ｗ　305本（133基×2本）（39基×1本）
ツイン蛍光灯 13ｗ　５0本 
ツイン蛍光灯３２ｗ　14基×１本
蛍光灯18ｗ（半分サイズ）×3本（3基×1本）
2本管形蛍光灯×42本（9基×4本、2基×3本）
蛍光電球  40w×16 個 　　　
丸形蛍光灯　２基×２個
メタルハランドランプ （遊戯室水銀灯）4基×4個
外門灯ツイン蛍光灯１３ｗ　10基×1個
外灯　5本　（電球不明）　×５     </t>
    <rPh sb="0" eb="3">
      <t>ケイコウトウ</t>
    </rPh>
    <rPh sb="10" eb="11">
      <t>ホン</t>
    </rPh>
    <rPh sb="15" eb="16">
      <t>キ</t>
    </rPh>
    <rPh sb="18" eb="19">
      <t>ホン</t>
    </rPh>
    <rPh sb="23" eb="24">
      <t>キ</t>
    </rPh>
    <rPh sb="26" eb="27">
      <t>ホン</t>
    </rPh>
    <rPh sb="32" eb="35">
      <t>ケイコウトウ</t>
    </rPh>
    <rPh sb="42" eb="43">
      <t>ホン</t>
    </rPh>
    <rPh sb="48" eb="51">
      <t>ケイコウトウ</t>
    </rPh>
    <rPh sb="57" eb="58">
      <t>キ</t>
    </rPh>
    <rPh sb="60" eb="61">
      <t>ホン</t>
    </rPh>
    <rPh sb="62" eb="65">
      <t>ケイコウトウ</t>
    </rPh>
    <rPh sb="69" eb="71">
      <t>ハンブン</t>
    </rPh>
    <rPh sb="77" eb="78">
      <t>ホン</t>
    </rPh>
    <rPh sb="80" eb="81">
      <t>キ</t>
    </rPh>
    <rPh sb="83" eb="84">
      <t>ホン</t>
    </rPh>
    <rPh sb="87" eb="89">
      <t>ホンカン</t>
    </rPh>
    <rPh sb="89" eb="90">
      <t>ケイ</t>
    </rPh>
    <rPh sb="90" eb="93">
      <t>ケイコウトウ</t>
    </rPh>
    <rPh sb="96" eb="97">
      <t>ホン</t>
    </rPh>
    <rPh sb="99" eb="100">
      <t>キ</t>
    </rPh>
    <rPh sb="102" eb="103">
      <t>ホン</t>
    </rPh>
    <rPh sb="105" eb="106">
      <t>キ</t>
    </rPh>
    <rPh sb="108" eb="109">
      <t>ボン</t>
    </rPh>
    <rPh sb="111" eb="113">
      <t>ケイコウ</t>
    </rPh>
    <rPh sb="113" eb="115">
      <t>デンキュウ</t>
    </rPh>
    <rPh sb="124" eb="125">
      <t>コ</t>
    </rPh>
    <rPh sb="130" eb="132">
      <t>マルガタ</t>
    </rPh>
    <rPh sb="132" eb="135">
      <t>ケイコウトウ</t>
    </rPh>
    <rPh sb="137" eb="138">
      <t>キ</t>
    </rPh>
    <rPh sb="140" eb="141">
      <t>コ</t>
    </rPh>
    <rPh sb="154" eb="156">
      <t>ユウギ</t>
    </rPh>
    <rPh sb="156" eb="157">
      <t>シツ</t>
    </rPh>
    <rPh sb="157" eb="159">
      <t>スイギン</t>
    </rPh>
    <rPh sb="159" eb="160">
      <t>トウ</t>
    </rPh>
    <rPh sb="162" eb="163">
      <t>キ</t>
    </rPh>
    <rPh sb="165" eb="166">
      <t>コ</t>
    </rPh>
    <rPh sb="167" eb="168">
      <t>ソト</t>
    </rPh>
    <rPh sb="168" eb="170">
      <t>モントウ</t>
    </rPh>
    <rPh sb="173" eb="176">
      <t>ケイコウトウ</t>
    </rPh>
    <rPh sb="182" eb="183">
      <t>キ</t>
    </rPh>
    <rPh sb="185" eb="186">
      <t>コ</t>
    </rPh>
    <rPh sb="194" eb="196">
      <t>デンキュウ</t>
    </rPh>
    <rPh sb="196" eb="198">
      <t>フメイ</t>
    </rPh>
    <phoneticPr fontId="1"/>
  </si>
  <si>
    <t>野球場（灯光器型）１０２台
事務室　蛍光灯５本
２階　蛍光灯　２０本
ロビー　蛍光球　１２個
廊下　蛍光灯小４本　蛍光球２個
玄関　蛍光球４個
トイレ　蛍光灯　男女１本ずつ
更衣室　蛍光灯　男女２本ずつ
シャワー　蛍光灯　男女１本ずつ</t>
    <rPh sb="0" eb="3">
      <t>ヤキュウジョウ</t>
    </rPh>
    <rPh sb="4" eb="7">
      <t>トウコウキ</t>
    </rPh>
    <rPh sb="7" eb="8">
      <t>ガタ</t>
    </rPh>
    <rPh sb="12" eb="13">
      <t>ダイ</t>
    </rPh>
    <rPh sb="14" eb="17">
      <t>ジムシツ</t>
    </rPh>
    <rPh sb="18" eb="21">
      <t>ケイコウトウ</t>
    </rPh>
    <rPh sb="22" eb="23">
      <t>ホン</t>
    </rPh>
    <rPh sb="25" eb="26">
      <t>カイ</t>
    </rPh>
    <rPh sb="27" eb="30">
      <t>ケイコウトウ</t>
    </rPh>
    <rPh sb="33" eb="34">
      <t>ポン</t>
    </rPh>
    <rPh sb="39" eb="41">
      <t>ケイコウ</t>
    </rPh>
    <rPh sb="41" eb="42">
      <t>キュウ</t>
    </rPh>
    <rPh sb="45" eb="46">
      <t>コ</t>
    </rPh>
    <rPh sb="47" eb="49">
      <t>ロウカ</t>
    </rPh>
    <rPh sb="50" eb="53">
      <t>ケイコウトウ</t>
    </rPh>
    <rPh sb="53" eb="54">
      <t>ショウ</t>
    </rPh>
    <rPh sb="55" eb="56">
      <t>ホン</t>
    </rPh>
    <rPh sb="57" eb="59">
      <t>ケイコウ</t>
    </rPh>
    <rPh sb="59" eb="60">
      <t>キュウ</t>
    </rPh>
    <rPh sb="61" eb="62">
      <t>コ</t>
    </rPh>
    <rPh sb="63" eb="65">
      <t>ゲンカン</t>
    </rPh>
    <rPh sb="66" eb="68">
      <t>ケイコウ</t>
    </rPh>
    <rPh sb="68" eb="69">
      <t>キュウ</t>
    </rPh>
    <rPh sb="70" eb="71">
      <t>コ</t>
    </rPh>
    <rPh sb="76" eb="79">
      <t>ケイコウトウ</t>
    </rPh>
    <rPh sb="80" eb="82">
      <t>ダンジョ</t>
    </rPh>
    <rPh sb="83" eb="84">
      <t>ポン</t>
    </rPh>
    <rPh sb="87" eb="90">
      <t>コウイシツ</t>
    </rPh>
    <rPh sb="91" eb="94">
      <t>ケイコウトウ</t>
    </rPh>
    <rPh sb="95" eb="97">
      <t>ダンジョ</t>
    </rPh>
    <rPh sb="98" eb="99">
      <t>ホン</t>
    </rPh>
    <rPh sb="107" eb="110">
      <t>ケイコウトウ</t>
    </rPh>
    <rPh sb="111" eb="113">
      <t>ダンジョ</t>
    </rPh>
    <rPh sb="114" eb="115">
      <t>ポン</t>
    </rPh>
    <phoneticPr fontId="1"/>
  </si>
  <si>
    <t>蛍光灯　32W×5本
水銀灯　300W×33本</t>
    <phoneticPr fontId="1"/>
  </si>
  <si>
    <t>多目的広場（灯光器型）１３２台
テニスコート（灯光器型）２０台
センターハウス
ホール等　電球２１個
廊下、室内等　蛍光灯　長３３本
　　　　　　　　　　短１２０本
パターゴルフ場（水銀灯）３６台</t>
    <rPh sb="0" eb="3">
      <t>タモクテキ</t>
    </rPh>
    <rPh sb="3" eb="5">
      <t>ヒロバ</t>
    </rPh>
    <rPh sb="6" eb="9">
      <t>トウコウキ</t>
    </rPh>
    <rPh sb="9" eb="10">
      <t>ガタ</t>
    </rPh>
    <rPh sb="14" eb="15">
      <t>ダイ</t>
    </rPh>
    <rPh sb="23" eb="26">
      <t>トウコウキ</t>
    </rPh>
    <rPh sb="26" eb="27">
      <t>ガタ</t>
    </rPh>
    <rPh sb="30" eb="31">
      <t>ダイ</t>
    </rPh>
    <rPh sb="43" eb="44">
      <t>トウ</t>
    </rPh>
    <rPh sb="45" eb="47">
      <t>デンキュウ</t>
    </rPh>
    <rPh sb="49" eb="50">
      <t>コ</t>
    </rPh>
    <rPh sb="51" eb="53">
      <t>ロウカ</t>
    </rPh>
    <rPh sb="54" eb="57">
      <t>シツナイトウ</t>
    </rPh>
    <rPh sb="58" eb="61">
      <t>ケイコウトウ</t>
    </rPh>
    <rPh sb="62" eb="63">
      <t>チョウ</t>
    </rPh>
    <rPh sb="65" eb="66">
      <t>ホン</t>
    </rPh>
    <rPh sb="77" eb="78">
      <t>タン</t>
    </rPh>
    <rPh sb="81" eb="82">
      <t>ホン</t>
    </rPh>
    <rPh sb="89" eb="90">
      <t>ジョウ</t>
    </rPh>
    <rPh sb="91" eb="94">
      <t>スイギントウ</t>
    </rPh>
    <rPh sb="97" eb="98">
      <t>ダイ</t>
    </rPh>
    <phoneticPr fontId="1"/>
  </si>
  <si>
    <t>蛍光灯(ｗ数不明)×1240本
蛍光灯又は電球(ｗ数不明)×104本(球)
水銀灯(数不明)×24球</t>
    <rPh sb="0" eb="3">
      <t>ケイコウトウ</t>
    </rPh>
    <rPh sb="5" eb="6">
      <t>スウ</t>
    </rPh>
    <rPh sb="6" eb="8">
      <t>フメイ</t>
    </rPh>
    <rPh sb="14" eb="15">
      <t>ホン</t>
    </rPh>
    <rPh sb="16" eb="19">
      <t>ケイコウトウ</t>
    </rPh>
    <rPh sb="19" eb="20">
      <t>マタ</t>
    </rPh>
    <rPh sb="21" eb="23">
      <t>デンキュウ</t>
    </rPh>
    <rPh sb="25" eb="26">
      <t>スウ</t>
    </rPh>
    <rPh sb="26" eb="28">
      <t>フメイ</t>
    </rPh>
    <rPh sb="33" eb="34">
      <t>ホン</t>
    </rPh>
    <rPh sb="35" eb="36">
      <t>タマ</t>
    </rPh>
    <rPh sb="38" eb="41">
      <t>スイギントウ</t>
    </rPh>
    <rPh sb="42" eb="43">
      <t>スウ</t>
    </rPh>
    <rPh sb="43" eb="45">
      <t>フメイ</t>
    </rPh>
    <rPh sb="49" eb="50">
      <t>キュウ</t>
    </rPh>
    <phoneticPr fontId="1"/>
  </si>
  <si>
    <t>蛍光灯角型(ｗ数不明)×4本
蛍光灯40ｗ×428本
水銀灯(ｗ数不明)×12球
蛍光灯又は電球(ｗ数不明)×19本(球)</t>
    <rPh sb="0" eb="3">
      <t>ケイコウトウ</t>
    </rPh>
    <rPh sb="3" eb="5">
      <t>カクガタ</t>
    </rPh>
    <rPh sb="7" eb="8">
      <t>スウ</t>
    </rPh>
    <rPh sb="8" eb="10">
      <t>フメイ</t>
    </rPh>
    <rPh sb="13" eb="14">
      <t>ホン</t>
    </rPh>
    <rPh sb="15" eb="18">
      <t>ケイコウトウ</t>
    </rPh>
    <rPh sb="25" eb="26">
      <t>ホン</t>
    </rPh>
    <rPh sb="27" eb="30">
      <t>スイギントウ</t>
    </rPh>
    <rPh sb="32" eb="33">
      <t>スウ</t>
    </rPh>
    <rPh sb="33" eb="35">
      <t>フメイ</t>
    </rPh>
    <rPh sb="39" eb="40">
      <t>キュウ</t>
    </rPh>
    <rPh sb="41" eb="44">
      <t>ケイコウトウ</t>
    </rPh>
    <rPh sb="44" eb="45">
      <t>マタ</t>
    </rPh>
    <rPh sb="46" eb="48">
      <t>デンキュウ</t>
    </rPh>
    <rPh sb="50" eb="51">
      <t>スウ</t>
    </rPh>
    <rPh sb="51" eb="53">
      <t>フメイ</t>
    </rPh>
    <rPh sb="57" eb="58">
      <t>ホン</t>
    </rPh>
    <rPh sb="59" eb="60">
      <t>キュウ</t>
    </rPh>
    <phoneticPr fontId="1"/>
  </si>
  <si>
    <t>蛍光灯32ｗ×64本
蛍光灯40ｗ×431本
蛍光灯20ｗ×36本
水銀灯(ｗ数不明)×12球</t>
    <rPh sb="0" eb="2">
      <t>ケイコウ</t>
    </rPh>
    <rPh sb="2" eb="3">
      <t>トウ</t>
    </rPh>
    <rPh sb="9" eb="10">
      <t>ホン</t>
    </rPh>
    <rPh sb="11" eb="14">
      <t>ケイコウトウ</t>
    </rPh>
    <rPh sb="21" eb="22">
      <t>ホン</t>
    </rPh>
    <rPh sb="23" eb="26">
      <t>ケイコウトウ</t>
    </rPh>
    <rPh sb="32" eb="33">
      <t>ホン</t>
    </rPh>
    <rPh sb="34" eb="37">
      <t>スイギントウ</t>
    </rPh>
    <rPh sb="39" eb="40">
      <t>スウ</t>
    </rPh>
    <rPh sb="40" eb="42">
      <t>フメイ</t>
    </rPh>
    <rPh sb="46" eb="47">
      <t>キュウ</t>
    </rPh>
    <phoneticPr fontId="1"/>
  </si>
  <si>
    <t>蛍光灯36ｗ×64本
蛍光灯32ｗ×516本
蛍光灯18ｗ×38本
水銀灯(ｗ数不明)×20球</t>
    <rPh sb="0" eb="2">
      <t>ケイコウ</t>
    </rPh>
    <rPh sb="2" eb="3">
      <t>トウ</t>
    </rPh>
    <rPh sb="9" eb="10">
      <t>ホン</t>
    </rPh>
    <rPh sb="11" eb="14">
      <t>ケイコウトウ</t>
    </rPh>
    <rPh sb="21" eb="22">
      <t>ホン</t>
    </rPh>
    <rPh sb="23" eb="26">
      <t>ケイコウトウ</t>
    </rPh>
    <rPh sb="32" eb="33">
      <t>ホン</t>
    </rPh>
    <rPh sb="34" eb="37">
      <t>スイギントウ</t>
    </rPh>
    <rPh sb="39" eb="40">
      <t>スウ</t>
    </rPh>
    <rPh sb="40" eb="42">
      <t>フメイ</t>
    </rPh>
    <rPh sb="46" eb="47">
      <t>キュウ</t>
    </rPh>
    <phoneticPr fontId="1"/>
  </si>
  <si>
    <t>蛍光灯(w数不明)×395本
水銀灯(w数不明×12球</t>
    <rPh sb="0" eb="2">
      <t>ケイコウ</t>
    </rPh>
    <rPh sb="2" eb="3">
      <t>トウ</t>
    </rPh>
    <rPh sb="5" eb="6">
      <t>スウ</t>
    </rPh>
    <rPh sb="6" eb="8">
      <t>フメイ</t>
    </rPh>
    <rPh sb="13" eb="14">
      <t>ホン</t>
    </rPh>
    <rPh sb="15" eb="18">
      <t>スイギントウ</t>
    </rPh>
    <rPh sb="20" eb="21">
      <t>スウ</t>
    </rPh>
    <rPh sb="21" eb="23">
      <t>フメイ</t>
    </rPh>
    <rPh sb="26" eb="27">
      <t>キュウ</t>
    </rPh>
    <phoneticPr fontId="1"/>
  </si>
  <si>
    <t>蛍光灯37ｗ×486本
蛍光灯18ｗ×78本
水銀灯(ｗ数不明)×22球</t>
    <rPh sb="0" eb="2">
      <t>ケイコウ</t>
    </rPh>
    <rPh sb="2" eb="3">
      <t>トウ</t>
    </rPh>
    <rPh sb="10" eb="11">
      <t>ホン</t>
    </rPh>
    <rPh sb="12" eb="15">
      <t>ケイコウトウ</t>
    </rPh>
    <rPh sb="21" eb="22">
      <t>ホン</t>
    </rPh>
    <rPh sb="23" eb="26">
      <t>スイギントウ</t>
    </rPh>
    <rPh sb="28" eb="29">
      <t>スウ</t>
    </rPh>
    <rPh sb="29" eb="31">
      <t>フメイ</t>
    </rPh>
    <rPh sb="35" eb="36">
      <t>キュウ</t>
    </rPh>
    <phoneticPr fontId="1"/>
  </si>
  <si>
    <t>蛍光灯20ｗ×36本
蛍光灯27ｗ×4本
蛍光灯40ｗ×816本
水銀灯(w数不明)×30球</t>
    <rPh sb="0" eb="2">
      <t>ケイコウ</t>
    </rPh>
    <rPh sb="2" eb="3">
      <t>トウ</t>
    </rPh>
    <rPh sb="9" eb="10">
      <t>ホン</t>
    </rPh>
    <rPh sb="11" eb="14">
      <t>ケイコウトウ</t>
    </rPh>
    <rPh sb="19" eb="20">
      <t>ホン</t>
    </rPh>
    <rPh sb="21" eb="24">
      <t>ケイコウトウ</t>
    </rPh>
    <rPh sb="31" eb="32">
      <t>ホン</t>
    </rPh>
    <rPh sb="33" eb="36">
      <t>スイギントウ</t>
    </rPh>
    <rPh sb="38" eb="39">
      <t>スウ</t>
    </rPh>
    <rPh sb="39" eb="41">
      <t>フメイ</t>
    </rPh>
    <rPh sb="45" eb="46">
      <t>キュウ</t>
    </rPh>
    <phoneticPr fontId="1"/>
  </si>
  <si>
    <t>蛍光灯×60本
ﾂｲﾝ蛍光灯18W×8本
30形蛍光灯28W×22本
40形蛍光灯38W×10本</t>
    <phoneticPr fontId="1"/>
  </si>
  <si>
    <t>蛍光灯18W×18本
蛍光灯36W×12本
蛍光灯32W×18本
舞台蛍光灯40型×24本
蛍光灯40型36W×8本
ﾀﾞｳﾝﾗｲﾄ18W×12本
蛍光灯20型18W×75本
ｽﾎﾟｯﾄﾗｲﾄ6本
水銀灯2本</t>
    <phoneticPr fontId="1"/>
  </si>
  <si>
    <t>蛍光灯36W×66本
蛍光灯(和室用)×1本
ﾂｲﾝ蛍光灯27W×38本</t>
    <phoneticPr fontId="1"/>
  </si>
  <si>
    <t>蛍光灯15W×3
蛍光灯18W×2
蛍光灯32W×84
ｼｬﾝﾃﾞﾘｱ電球110V用40W×5
水銀灯×16
ﾀﾞｳﾝﾗｲﾄ32W×56
ﾂｲﾝ蛍光灯32W×54</t>
    <phoneticPr fontId="1"/>
  </si>
  <si>
    <t>蛍光灯17W×3本
蛍光灯24W×19本
蛍光灯28W×2本
蛍光灯30W×1本
蛍光灯32W×13本
蛍光灯40W×28本
蛍光灯20W×8本
蛍光灯直管32W×41本
蛍光灯直管38W×4本
水銀灯×5本
電球100W×1本
電球型蛍光灯17W×3本
電球60W×7本
蛍光灯24W×19本</t>
    <rPh sb="8" eb="9">
      <t>ホン</t>
    </rPh>
    <rPh sb="19" eb="20">
      <t>ホン</t>
    </rPh>
    <rPh sb="29" eb="30">
      <t>ホン</t>
    </rPh>
    <rPh sb="39" eb="40">
      <t>ホン</t>
    </rPh>
    <rPh sb="50" eb="51">
      <t>ホン</t>
    </rPh>
    <rPh sb="61" eb="62">
      <t>ホン</t>
    </rPh>
    <rPh sb="71" eb="72">
      <t>ホン</t>
    </rPh>
    <rPh sb="84" eb="85">
      <t>ホン</t>
    </rPh>
    <rPh sb="96" eb="97">
      <t>ホン</t>
    </rPh>
    <rPh sb="103" eb="104">
      <t>ホン</t>
    </rPh>
    <rPh sb="113" eb="114">
      <t>ホン</t>
    </rPh>
    <rPh sb="126" eb="127">
      <t>ホン</t>
    </rPh>
    <rPh sb="135" eb="136">
      <t>ホン</t>
    </rPh>
    <rPh sb="146" eb="147">
      <t>ホン</t>
    </rPh>
    <phoneticPr fontId="1"/>
  </si>
  <si>
    <t>事務室（蛍光灯）　6本
研修室（蛍光灯）　16本
多目的ホール（蛍光灯）　16本
和室（蛍光灯）　32本
玄関ホール（電球）　23個
ふれあいホール（電球）　10個
ふれあいホール（蛍光灯）　1本
ふれあいホール（水銀灯）　6個
トイレ（蛍光灯）　6本
パターゴルフ場（電球）　36個
多目的広場（水銀灯）68台
テニスコート（水銀灯）20台</t>
    <rPh sb="0" eb="3">
      <t>ジムシツ</t>
    </rPh>
    <rPh sb="4" eb="7">
      <t>ケイコウトウ</t>
    </rPh>
    <rPh sb="10" eb="11">
      <t>ホン</t>
    </rPh>
    <rPh sb="12" eb="15">
      <t>ケンシュウシツ</t>
    </rPh>
    <rPh sb="16" eb="19">
      <t>ケイコウトウ</t>
    </rPh>
    <rPh sb="23" eb="24">
      <t>ホン</t>
    </rPh>
    <rPh sb="25" eb="28">
      <t>タモクテキ</t>
    </rPh>
    <rPh sb="32" eb="35">
      <t>ケイコウトウ</t>
    </rPh>
    <rPh sb="39" eb="40">
      <t>ホン</t>
    </rPh>
    <rPh sb="41" eb="43">
      <t>ワシツ</t>
    </rPh>
    <rPh sb="44" eb="47">
      <t>ケイコウトウ</t>
    </rPh>
    <rPh sb="51" eb="52">
      <t>ホン</t>
    </rPh>
    <rPh sb="53" eb="55">
      <t>ゲンカン</t>
    </rPh>
    <rPh sb="59" eb="61">
      <t>デンキュウ</t>
    </rPh>
    <rPh sb="65" eb="66">
      <t>コ</t>
    </rPh>
    <rPh sb="75" eb="77">
      <t>デンキュウ</t>
    </rPh>
    <rPh sb="81" eb="82">
      <t>コ</t>
    </rPh>
    <rPh sb="91" eb="94">
      <t>ケイコウトウ</t>
    </rPh>
    <rPh sb="97" eb="98">
      <t>ホン</t>
    </rPh>
    <rPh sb="107" eb="110">
      <t>スイギントウ</t>
    </rPh>
    <rPh sb="113" eb="114">
      <t>コ</t>
    </rPh>
    <rPh sb="119" eb="122">
      <t>ケイコウトウ</t>
    </rPh>
    <rPh sb="125" eb="126">
      <t>ホン</t>
    </rPh>
    <rPh sb="133" eb="134">
      <t>ジョウ</t>
    </rPh>
    <rPh sb="135" eb="137">
      <t>デンキュウ</t>
    </rPh>
    <rPh sb="141" eb="142">
      <t>コ</t>
    </rPh>
    <phoneticPr fontId="1"/>
  </si>
  <si>
    <t>体育館
　入口照明　４台　　　　　１階ロビー　５６台
　２階ロビー　２０台　　　会議室　　　１０台
　本部席　　　　８台　　　トイレ　　　１３台
　シャワー室　　３台　　　更衣室　　　　４台
　事務室　　　　７台　　　観覧席　　　１０台
　柔剣道場　　３６台　　　器具庫　　　１２台
　舞台　　　　　６台
体育館前駐車場　７台
施設入口街路灯　２台
テニスコート　４０台
　屋外トイレ　　４台
　街路灯　　　　１台
弓道場
　駐車場　　　　１台　　　　
　外灯　　　　　７台
　射的場　　　　５台　　　
　的場　　　　　６台
野球場本部　　１６台
　屋外トイレ　　６台
　街路灯　　　　２台
多目的広場本部　１３台
　トイレ　　　　　６台
　倉庫　　　　　　７台</t>
    <phoneticPr fontId="1"/>
  </si>
  <si>
    <t>蛍光灯３８７本
水銀灯１１個
ハロゲンライト１０６個
スポットライト２３個</t>
    <rPh sb="8" eb="11">
      <t>スイギントウ</t>
    </rPh>
    <rPh sb="13" eb="14">
      <t>コ</t>
    </rPh>
    <rPh sb="25" eb="26">
      <t>コ</t>
    </rPh>
    <phoneticPr fontId="1"/>
  </si>
  <si>
    <t>蛍光灯８７本
ハロゲンライト５６個
スポットライト３４個</t>
    <rPh sb="0" eb="3">
      <t>ケイコウトウ</t>
    </rPh>
    <rPh sb="5" eb="6">
      <t>ホン</t>
    </rPh>
    <rPh sb="16" eb="17">
      <t>コ</t>
    </rPh>
    <rPh sb="27" eb="28">
      <t>コ</t>
    </rPh>
    <phoneticPr fontId="1"/>
  </si>
  <si>
    <t>蛍光灯３７２本
ハロゲンライト２２８個
電球４７個
シャンデリア１３個</t>
    <rPh sb="20" eb="22">
      <t>デンキュウ</t>
    </rPh>
    <rPh sb="34" eb="35">
      <t>コ</t>
    </rPh>
    <phoneticPr fontId="1"/>
  </si>
  <si>
    <t>蛍光灯　32W×3本
水銀灯　300W×4本</t>
    <phoneticPr fontId="1"/>
  </si>
  <si>
    <t>蛍光灯　32W×3本
水銀灯　300W×3本</t>
    <phoneticPr fontId="1"/>
  </si>
  <si>
    <t>蛍光灯　32W×2本
水銀灯　300W×2本</t>
    <phoneticPr fontId="1"/>
  </si>
  <si>
    <t>蛍光灯　32W×8本
水銀灯　300W×15本</t>
    <phoneticPr fontId="1"/>
  </si>
  <si>
    <t>蛍光灯　32W×2本
水銀灯　300W×3本</t>
    <phoneticPr fontId="1"/>
  </si>
  <si>
    <t>蛍光灯　32W×5本
水銀灯　300W×1本</t>
    <phoneticPr fontId="1"/>
  </si>
  <si>
    <t>蛍光灯　32W×11本
水銀灯　300W×7本</t>
    <phoneticPr fontId="1"/>
  </si>
  <si>
    <t>蛍光灯　32W×4本
水銀灯　300W×4本</t>
    <phoneticPr fontId="1"/>
  </si>
  <si>
    <t>蛍光灯　32W×3本
水銀灯　300W×1本</t>
    <phoneticPr fontId="1"/>
  </si>
  <si>
    <t>蛍光灯　32W×1本
水銀灯　300W×1本</t>
    <phoneticPr fontId="1"/>
  </si>
  <si>
    <t>蛍光灯　32W×14本
水銀灯　300W×6本</t>
    <phoneticPr fontId="1"/>
  </si>
  <si>
    <t>街灯丸形電球4個　（４基×1個）
蛍光灯1本（1基×1本）
ハロゲン球　13個</t>
    <rPh sb="0" eb="2">
      <t>ガイトウ</t>
    </rPh>
    <rPh sb="2" eb="4">
      <t>マルガタ</t>
    </rPh>
    <rPh sb="4" eb="6">
      <t>デンキュウ</t>
    </rPh>
    <rPh sb="7" eb="8">
      <t>コ</t>
    </rPh>
    <rPh sb="11" eb="12">
      <t>キ</t>
    </rPh>
    <rPh sb="14" eb="15">
      <t>コ</t>
    </rPh>
    <rPh sb="17" eb="20">
      <t>ケイコウトウ</t>
    </rPh>
    <rPh sb="21" eb="22">
      <t>ホン</t>
    </rPh>
    <rPh sb="24" eb="25">
      <t>キ</t>
    </rPh>
    <rPh sb="27" eb="28">
      <t>ホン</t>
    </rPh>
    <rPh sb="34" eb="35">
      <t>キュウ</t>
    </rPh>
    <rPh sb="38" eb="39">
      <t>コ</t>
    </rPh>
    <phoneticPr fontId="1"/>
  </si>
  <si>
    <t>蛍光灯４０Ｗ × ５４６本
蛍光灯３２Ｗ × ４０本
蛍光灯２７Ｗ × ４本
蛍光灯２４Ｗ × １０本
蛍光灯２３Ｗ × ４４本
蛍光灯２０Ｗ × ８２本
蛍光灯１８Ｗ × １本
蛍光灯１６Ｗ × １２本
蛍光灯１５Ｗ × １本
蛍光電球４０Ｗ ×3個
水銀灯× ６４個</t>
    <rPh sb="0" eb="3">
      <t>ケイコウトウ</t>
    </rPh>
    <rPh sb="12" eb="13">
      <t>ホン</t>
    </rPh>
    <rPh sb="14" eb="17">
      <t>ケイコウトウ</t>
    </rPh>
    <rPh sb="25" eb="26">
      <t>ホン</t>
    </rPh>
    <rPh sb="39" eb="42">
      <t>ケイコウトウ</t>
    </rPh>
    <rPh sb="50" eb="51">
      <t>ホン</t>
    </rPh>
    <rPh sb="78" eb="80">
      <t>ケイコウ</t>
    </rPh>
    <rPh sb="80" eb="81">
      <t>トウ</t>
    </rPh>
    <rPh sb="88" eb="89">
      <t>ホン</t>
    </rPh>
    <rPh sb="90" eb="93">
      <t>ケイコウトウ</t>
    </rPh>
    <rPh sb="101" eb="102">
      <t>ホン</t>
    </rPh>
    <rPh sb="103" eb="105">
      <t>ケイコウ</t>
    </rPh>
    <rPh sb="105" eb="106">
      <t>トウ</t>
    </rPh>
    <rPh sb="113" eb="114">
      <t>ホン</t>
    </rPh>
    <rPh sb="115" eb="117">
      <t>ケイコウ</t>
    </rPh>
    <rPh sb="117" eb="119">
      <t>デンキュウ</t>
    </rPh>
    <rPh sb="125" eb="126">
      <t>コ</t>
    </rPh>
    <rPh sb="127" eb="130">
      <t>スイギントウ</t>
    </rPh>
    <rPh sb="134" eb="135">
      <t>コ</t>
    </rPh>
    <phoneticPr fontId="1"/>
  </si>
  <si>
    <t>蛍光灯 40W×25本
蛍光灯 10W×14本</t>
    <rPh sb="0" eb="3">
      <t>ケイコウトウ</t>
    </rPh>
    <rPh sb="10" eb="11">
      <t>ホン</t>
    </rPh>
    <rPh sb="12" eb="15">
      <t>ケイコウトウ</t>
    </rPh>
    <rPh sb="22" eb="23">
      <t>ホン</t>
    </rPh>
    <phoneticPr fontId="1"/>
  </si>
  <si>
    <t>LED直管 40W×2本
LED電球 500Ｗ×3個</t>
    <rPh sb="3" eb="4">
      <t>チョク</t>
    </rPh>
    <rPh sb="4" eb="5">
      <t>カン</t>
    </rPh>
    <rPh sb="11" eb="12">
      <t>ホン</t>
    </rPh>
    <rPh sb="16" eb="18">
      <t>デンキュウ</t>
    </rPh>
    <rPh sb="25" eb="26">
      <t>コ</t>
    </rPh>
    <phoneticPr fontId="1"/>
  </si>
  <si>
    <t>新聞机蛍光灯×４本
展示用電球×３個</t>
    <rPh sb="0" eb="2">
      <t>シンブン</t>
    </rPh>
    <rPh sb="2" eb="3">
      <t>ツクエ</t>
    </rPh>
    <rPh sb="3" eb="6">
      <t>ケイコウトウ</t>
    </rPh>
    <rPh sb="8" eb="9">
      <t>ホン</t>
    </rPh>
    <rPh sb="10" eb="13">
      <t>テンジヨウ</t>
    </rPh>
    <rPh sb="13" eb="15">
      <t>デンキュウ</t>
    </rPh>
    <rPh sb="17" eb="18">
      <t>コ</t>
    </rPh>
    <phoneticPr fontId="1"/>
  </si>
  <si>
    <t>赤羽根浄化センター(田原市衛生センター含む)</t>
    <rPh sb="0" eb="3">
      <t>アカバネ</t>
    </rPh>
    <rPh sb="10" eb="13">
      <t>タハラシ</t>
    </rPh>
    <rPh sb="13" eb="15">
      <t>エイセイ</t>
    </rPh>
    <rPh sb="19" eb="20">
      <t>フク</t>
    </rPh>
    <phoneticPr fontId="1"/>
  </si>
  <si>
    <t>LED　４０W×10本</t>
  </si>
  <si>
    <t>蛍光灯　４０W×41本
蛍光灯　３２W×１本
電球　　３２W×１球</t>
  </si>
  <si>
    <t>LED　２００W相当×２灯（外灯）</t>
    <rPh sb="8" eb="10">
      <t>ソウトウ</t>
    </rPh>
    <rPh sb="12" eb="13">
      <t>トウ</t>
    </rPh>
    <rPh sb="14" eb="16">
      <t>ガイトウ</t>
    </rPh>
    <phoneticPr fontId="1"/>
  </si>
  <si>
    <t>LED　２００W相当×１灯（外灯）</t>
    <rPh sb="8" eb="10">
      <t>ソウトウ</t>
    </rPh>
    <rPh sb="12" eb="13">
      <t>トウ</t>
    </rPh>
    <rPh sb="14" eb="16">
      <t>ガイトウ</t>
    </rPh>
    <phoneticPr fontId="1"/>
  </si>
  <si>
    <t>LED直管(ｗ数不明)×28本
高天井用ベースライト（233.3ｗ）×12基</t>
    <rPh sb="3" eb="5">
      <t>チョッカン</t>
    </rPh>
    <rPh sb="7" eb="8">
      <t>スウ</t>
    </rPh>
    <rPh sb="8" eb="10">
      <t>フメイ</t>
    </rPh>
    <rPh sb="14" eb="15">
      <t>ホン</t>
    </rPh>
    <phoneticPr fontId="1"/>
  </si>
  <si>
    <t>高天井用ベースライト（175.1ｗ）×20基</t>
  </si>
  <si>
    <t>高天井用ベースライト×25基
LED直管40ｗ×12本
LEDベースライト×5基
LEDベースライト43.1ｗ×169基
ダウンライト11.6ｗ×24基
ダウンライト4.2ｗ×14基
スポットライト13ｗ×4基
ウォールライト10ｗ×1基
LEDベースライト21.8ｗ×1基
シーリングライト6ｗ×1基</t>
    <rPh sb="13" eb="14">
      <t>キ</t>
    </rPh>
    <rPh sb="18" eb="20">
      <t>チョッカン</t>
    </rPh>
    <rPh sb="26" eb="27">
      <t>ホン</t>
    </rPh>
    <rPh sb="39" eb="40">
      <t>キ</t>
    </rPh>
    <rPh sb="59" eb="60">
      <t>キ</t>
    </rPh>
    <rPh sb="75" eb="76">
      <t>キ</t>
    </rPh>
    <rPh sb="90" eb="91">
      <t>キ</t>
    </rPh>
    <rPh sb="104" eb="105">
      <t>キ</t>
    </rPh>
    <rPh sb="118" eb="119">
      <t>キ</t>
    </rPh>
    <rPh sb="136" eb="137">
      <t>キ</t>
    </rPh>
    <rPh sb="150" eb="151">
      <t>キ</t>
    </rPh>
    <phoneticPr fontId="1"/>
  </si>
  <si>
    <t>LED直管(w数不明)×21本
LED照明(w数不明)×20基
高天井用ベースライト（138.6ｗ）×30基</t>
    <rPh sb="14" eb="15">
      <t>ホン</t>
    </rPh>
    <rPh sb="19" eb="21">
      <t>ショウメイ</t>
    </rPh>
    <rPh sb="23" eb="24">
      <t>スウ</t>
    </rPh>
    <rPh sb="24" eb="26">
      <t>フメイ</t>
    </rPh>
    <rPh sb="30" eb="31">
      <t>キ</t>
    </rPh>
    <rPh sb="32" eb="33">
      <t>タカ</t>
    </rPh>
    <rPh sb="33" eb="36">
      <t>テンジョウヨウ</t>
    </rPh>
    <rPh sb="53" eb="54">
      <t>キ</t>
    </rPh>
    <phoneticPr fontId="1"/>
  </si>
  <si>
    <t>観光課</t>
    <phoneticPr fontId="1"/>
  </si>
  <si>
    <t>故障したら随時交換</t>
    <rPh sb="0" eb="2">
      <t>コショウ</t>
    </rPh>
    <rPh sb="5" eb="7">
      <t>ズイジ</t>
    </rPh>
    <rPh sb="7" eb="9">
      <t>コウカン</t>
    </rPh>
    <phoneticPr fontId="1"/>
  </si>
  <si>
    <t>R6年度に導入予定</t>
    <rPh sb="2" eb="4">
      <t>ネンド</t>
    </rPh>
    <rPh sb="5" eb="7">
      <t>ドウニュウ</t>
    </rPh>
    <rPh sb="7" eb="9">
      <t>ヨテイ</t>
    </rPh>
    <phoneticPr fontId="1"/>
  </si>
  <si>
    <t>138個　※別添</t>
    <phoneticPr fontId="1"/>
  </si>
  <si>
    <t>306個　※別添</t>
    <phoneticPr fontId="1"/>
  </si>
  <si>
    <t>62個　※別添</t>
    <phoneticPr fontId="1"/>
  </si>
  <si>
    <t>3個　※別添</t>
  </si>
  <si>
    <t>2個　※別添</t>
  </si>
  <si>
    <t>11個　※別添</t>
    <phoneticPr fontId="1"/>
  </si>
  <si>
    <t>蛍光灯直管：20W×27本、32W×3本、40W×233本
蛍光灯その他：13W×4個、105W×16個　　　　　
電球：5W球×7個、60W球×15個、
　　　　　街灯100W×3個、投光器1000W×6個</t>
  </si>
  <si>
    <t>LED直管20形：8.2W×4本
LED直管40形：13.1W×3本、15.5W×２本、17.5W×72本、18.4W×3本、31.8W×３本、47.5W×４本、14W非常用×1本
LED直管110形：51.7W×９本　
LED球（屋外）
車庫前電灯9W×6個、街灯28W×7球、屋外照明防水型10W×2台、屋外照明38.8W×2球、投光器1000形174W×1球
LED室内灯
0.5W×２球、2.2W×1球、6.5W×6球、7.3W×2球、9.3W×1球、15.6W×4球、22W×２球、23W×２球、24W埋込1個、38W埋込4個
シーリングライト33.2W×3灯、23W×13灯</t>
    <rPh sb="84" eb="87">
      <t>ヒジョウヨウ</t>
    </rPh>
    <rPh sb="89" eb="90">
      <t>ホン</t>
    </rPh>
    <rPh sb="120" eb="122">
      <t>シャコ</t>
    </rPh>
    <rPh sb="122" eb="123">
      <t>マエ</t>
    </rPh>
    <rPh sb="123" eb="125">
      <t>デントウ</t>
    </rPh>
    <rPh sb="129" eb="130">
      <t>コ</t>
    </rPh>
    <rPh sb="140" eb="142">
      <t>オクガイ</t>
    </rPh>
    <rPh sb="142" eb="144">
      <t>ショウメイ</t>
    </rPh>
    <rPh sb="144" eb="146">
      <t>ボウスイ</t>
    </rPh>
    <rPh sb="146" eb="147">
      <t>ガタ</t>
    </rPh>
    <rPh sb="152" eb="153">
      <t>ダイ</t>
    </rPh>
    <rPh sb="256" eb="258">
      <t>ウメコミ</t>
    </rPh>
    <rPh sb="259" eb="260">
      <t>コ</t>
    </rPh>
    <rPh sb="264" eb="266">
      <t>ウメコミ</t>
    </rPh>
    <rPh sb="267" eb="268">
      <t>コ</t>
    </rPh>
    <rPh sb="292" eb="293">
      <t>トウ</t>
    </rPh>
    <phoneticPr fontId="1"/>
  </si>
  <si>
    <t>野球場ナイター照明予算確保次第交換予定(R7ローリング予定）</t>
    <rPh sb="0" eb="3">
      <t>ヤキュウジョウ</t>
    </rPh>
    <rPh sb="7" eb="9">
      <t>ショウメイ</t>
    </rPh>
    <rPh sb="9" eb="11">
      <t>ヨサン</t>
    </rPh>
    <rPh sb="11" eb="13">
      <t>カクホ</t>
    </rPh>
    <rPh sb="13" eb="15">
      <t>シダイ</t>
    </rPh>
    <rPh sb="15" eb="17">
      <t>コウカン</t>
    </rPh>
    <rPh sb="17" eb="19">
      <t>ヨテイ</t>
    </rPh>
    <rPh sb="27" eb="29">
      <t>ヨテイ</t>
    </rPh>
    <phoneticPr fontId="1"/>
  </si>
  <si>
    <t xml:space="preserve">
207会議室（蛍光灯）　　　 60本
ティーズ事務室（蛍光灯）　39本
通路、トイレ等（蛍光灯）  211本
　　蛍光灯計　３１０本
　　</t>
    <rPh sb="24" eb="27">
      <t>ジムシツ</t>
    </rPh>
    <rPh sb="28" eb="31">
      <t>ケイコウトウ</t>
    </rPh>
    <rPh sb="35" eb="36">
      <t>ホン</t>
    </rPh>
    <rPh sb="37" eb="39">
      <t>ツウロ</t>
    </rPh>
    <rPh sb="43" eb="44">
      <t>トウ</t>
    </rPh>
    <rPh sb="45" eb="48">
      <t>ケイコウトウ</t>
    </rPh>
    <rPh sb="54" eb="55">
      <t>ホン</t>
    </rPh>
    <rPh sb="58" eb="61">
      <t>ケイコウトウ</t>
    </rPh>
    <rPh sb="61" eb="62">
      <t>ケイ</t>
    </rPh>
    <rPh sb="66" eb="67">
      <t>ホン</t>
    </rPh>
    <phoneticPr fontId="1"/>
  </si>
  <si>
    <t>ティーズ事務室　18本
201～203会議室（蛍光灯）111本
201～203会議室（蛍光球）  27個
204会議室（蛍光灯）　　　 21本
204会議室（蛍光球）　　　 23個
205会議室（蛍光灯）　　　 12本
206会議室（蛍光灯）　　　 23本</t>
    <rPh sb="4" eb="7">
      <t>ジムシツ</t>
    </rPh>
    <rPh sb="10" eb="11">
      <t>ホン</t>
    </rPh>
    <phoneticPr fontId="1"/>
  </si>
  <si>
    <t>アリーナ（水銀灯）６０台
武道場（水銀灯）３６台
テニスコート（水銀灯）４０台</t>
    <rPh sb="5" eb="8">
      <t>スイギントウ</t>
    </rPh>
    <rPh sb="11" eb="12">
      <t>ダイ</t>
    </rPh>
    <rPh sb="13" eb="16">
      <t>ブドウジョウ</t>
    </rPh>
    <rPh sb="16" eb="17">
      <t>ドウジョウ</t>
    </rPh>
    <rPh sb="17" eb="20">
      <t>スイギントウ</t>
    </rPh>
    <rPh sb="23" eb="24">
      <t>ダイ</t>
    </rPh>
    <rPh sb="32" eb="35">
      <t>スイギントウ</t>
    </rPh>
    <rPh sb="38" eb="39">
      <t>ダイ</t>
    </rPh>
    <phoneticPr fontId="1"/>
  </si>
  <si>
    <t>予算確保次第交換予定（Ｒ６当初予算アリーナ及び武道場）</t>
    <rPh sb="13" eb="15">
      <t>トウショ</t>
    </rPh>
    <rPh sb="15" eb="17">
      <t>ヨサン</t>
    </rPh>
    <rPh sb="21" eb="22">
      <t>オヨ</t>
    </rPh>
    <rPh sb="23" eb="26">
      <t>ブドウジョウ</t>
    </rPh>
    <phoneticPr fontId="1"/>
  </si>
  <si>
    <t>Ｒ６
くすの木ルーム ２７本</t>
    <rPh sb="6" eb="7">
      <t>キ</t>
    </rPh>
    <rPh sb="13" eb="14">
      <t>ホン</t>
    </rPh>
    <phoneticPr fontId="1"/>
  </si>
  <si>
    <t xml:space="preserve">予算が確保でき次第、導入予定
（整理室、会議室、相談室、廊下、体育館等）
</t>
    <rPh sb="0" eb="2">
      <t>ヨサン</t>
    </rPh>
    <rPh sb="3" eb="5">
      <t>カクホ</t>
    </rPh>
    <rPh sb="7" eb="9">
      <t>シダイ</t>
    </rPh>
    <rPh sb="10" eb="12">
      <t>ドウニュウ</t>
    </rPh>
    <rPh sb="12" eb="14">
      <t>ヨテイ</t>
    </rPh>
    <rPh sb="16" eb="18">
      <t>セイリ</t>
    </rPh>
    <rPh sb="18" eb="19">
      <t>シツ</t>
    </rPh>
    <rPh sb="20" eb="23">
      <t>カイギシツ</t>
    </rPh>
    <rPh sb="24" eb="26">
      <t>ソウダン</t>
    </rPh>
    <rPh sb="26" eb="27">
      <t>シツ</t>
    </rPh>
    <rPh sb="28" eb="30">
      <t>ロウカ</t>
    </rPh>
    <rPh sb="31" eb="34">
      <t>タイイクカン</t>
    </rPh>
    <rPh sb="34" eb="35">
      <t>トウ</t>
    </rPh>
    <phoneticPr fontId="1"/>
  </si>
  <si>
    <t>R3.９落雷により2台交換
※令和8～9年度で解体を予定</t>
    <rPh sb="4" eb="6">
      <t>ラクライ</t>
    </rPh>
    <rPh sb="10" eb="11">
      <t>ダイ</t>
    </rPh>
    <rPh sb="11" eb="13">
      <t>コウカン</t>
    </rPh>
    <rPh sb="15" eb="17">
      <t>レイワ</t>
    </rPh>
    <rPh sb="20" eb="22">
      <t>ネンド</t>
    </rPh>
    <rPh sb="23" eb="25">
      <t>カイタイ</t>
    </rPh>
    <rPh sb="26" eb="28">
      <t>ヨテイ</t>
    </rPh>
    <phoneticPr fontId="1"/>
  </si>
  <si>
    <t>施設統合と併せて検討
埋立処分場内の水銀灯については、今年度内にＬＥＤ化の予定
埋立処分場以外の水銀灯については、点灯させていない。</t>
    <rPh sb="0" eb="2">
      <t>シセツ</t>
    </rPh>
    <rPh sb="2" eb="4">
      <t>トウゴウ</t>
    </rPh>
    <rPh sb="5" eb="6">
      <t>アワ</t>
    </rPh>
    <rPh sb="8" eb="10">
      <t>ケントウ</t>
    </rPh>
    <rPh sb="11" eb="13">
      <t>ウメタテ</t>
    </rPh>
    <rPh sb="13" eb="16">
      <t>ショブンジョウ</t>
    </rPh>
    <rPh sb="16" eb="17">
      <t>ナイ</t>
    </rPh>
    <rPh sb="18" eb="21">
      <t>スイギントウ</t>
    </rPh>
    <rPh sb="27" eb="30">
      <t>コンネンド</t>
    </rPh>
    <rPh sb="30" eb="31">
      <t>ナイ</t>
    </rPh>
    <rPh sb="35" eb="36">
      <t>カ</t>
    </rPh>
    <rPh sb="37" eb="39">
      <t>ヨテイ</t>
    </rPh>
    <rPh sb="40" eb="42">
      <t>ウメタテ</t>
    </rPh>
    <rPh sb="42" eb="45">
      <t>ショブンジョウ</t>
    </rPh>
    <rPh sb="45" eb="47">
      <t>イガイ</t>
    </rPh>
    <rPh sb="48" eb="51">
      <t>スイギントウ</t>
    </rPh>
    <rPh sb="57" eb="59">
      <t>テントウ</t>
    </rPh>
    <phoneticPr fontId="1"/>
  </si>
  <si>
    <t>施設統合と併せて検討
水銀灯については、今年度内にＬＥＤ化予定</t>
    <rPh sb="0" eb="2">
      <t>シセツ</t>
    </rPh>
    <rPh sb="2" eb="4">
      <t>トウゴウ</t>
    </rPh>
    <rPh sb="5" eb="6">
      <t>アワ</t>
    </rPh>
    <rPh sb="8" eb="10">
      <t>ケントウ</t>
    </rPh>
    <rPh sb="20" eb="23">
      <t>コンネンド</t>
    </rPh>
    <rPh sb="23" eb="24">
      <t>ウチ</t>
    </rPh>
    <rPh sb="28" eb="29">
      <t>バ</t>
    </rPh>
    <rPh sb="29" eb="31">
      <t>ヨテイ</t>
    </rPh>
    <phoneticPr fontId="1"/>
  </si>
  <si>
    <t>導入予定なし
水銀灯については、点灯させていない。</t>
    <rPh sb="0" eb="4">
      <t>ドウニュウヨテイ</t>
    </rPh>
    <phoneticPr fontId="1"/>
  </si>
  <si>
    <t>施設統合と併せて検討
水銀灯については、点灯させていない。</t>
    <rPh sb="0" eb="2">
      <t>シセツ</t>
    </rPh>
    <rPh sb="2" eb="4">
      <t>トウゴウ</t>
    </rPh>
    <rPh sb="5" eb="6">
      <t>アワ</t>
    </rPh>
    <rPh sb="8" eb="10">
      <t>ケントウ</t>
    </rPh>
    <rPh sb="11" eb="14">
      <t>スイギントウ</t>
    </rPh>
    <rPh sb="20" eb="22">
      <t>テントウ</t>
    </rPh>
    <phoneticPr fontId="1"/>
  </si>
  <si>
    <t>天井埋込型３灯40w×61個
天井埋込型３灯20w×3個
天井埋込型４灯40w×8個
LED直管40W×19本
ダウンライト5.6Ｗ×15個
ダウンライト15.2Ｗ×28個</t>
    <rPh sb="69" eb="70">
      <t>コ</t>
    </rPh>
    <rPh sb="85" eb="86">
      <t>コ</t>
    </rPh>
    <phoneticPr fontId="1"/>
  </si>
  <si>
    <t>R1、R4、R5年度一部導入</t>
    <rPh sb="8" eb="10">
      <t>ネンド</t>
    </rPh>
    <rPh sb="10" eb="12">
      <t>イチブ</t>
    </rPh>
    <rPh sb="12" eb="14">
      <t>ドウニュウ</t>
    </rPh>
    <phoneticPr fontId="1"/>
  </si>
  <si>
    <t>企画展示室１、2ケース内
特別展示室、常設展示室
研修室</t>
    <rPh sb="0" eb="5">
      <t>キカクテンジシツ</t>
    </rPh>
    <rPh sb="11" eb="12">
      <t>ナイ</t>
    </rPh>
    <rPh sb="13" eb="15">
      <t>トクベツ</t>
    </rPh>
    <rPh sb="15" eb="17">
      <t>テンジ</t>
    </rPh>
    <rPh sb="17" eb="18">
      <t>シツ</t>
    </rPh>
    <rPh sb="19" eb="21">
      <t>ジョウセツ</t>
    </rPh>
    <rPh sb="21" eb="23">
      <t>テンジ</t>
    </rPh>
    <rPh sb="23" eb="24">
      <t>シツ</t>
    </rPh>
    <rPh sb="25" eb="28">
      <t>ケンシュウシツ</t>
    </rPh>
    <phoneticPr fontId="1"/>
  </si>
  <si>
    <t>全館ＬＥＤ化
Ｒ６年度設計、Ｒ７工事予定</t>
    <rPh sb="0" eb="2">
      <t>ゼンカン</t>
    </rPh>
    <rPh sb="5" eb="6">
      <t>カ</t>
    </rPh>
    <rPh sb="9" eb="11">
      <t>ネンド</t>
    </rPh>
    <rPh sb="11" eb="13">
      <t>セッケイ</t>
    </rPh>
    <rPh sb="16" eb="18">
      <t>コウジ</t>
    </rPh>
    <rPh sb="18" eb="20">
      <t>ヨテイ</t>
    </rPh>
    <phoneticPr fontId="1"/>
  </si>
  <si>
    <t>1668個　※別添</t>
    <rPh sb="4" eb="5">
      <t>コ</t>
    </rPh>
    <rPh sb="7" eb="9">
      <t>ベッテン</t>
    </rPh>
    <phoneticPr fontId="1"/>
  </si>
  <si>
    <t>R5・R6でLED工事実施</t>
    <rPh sb="9" eb="11">
      <t>コウジ</t>
    </rPh>
    <rPh sb="11" eb="13">
      <t>ジッシ</t>
    </rPh>
    <phoneticPr fontId="1"/>
  </si>
  <si>
    <t>※第17期実施計画（施設長寿命化）
工事中のため、数量の増減あり</t>
    <rPh sb="10" eb="12">
      <t>シセツ</t>
    </rPh>
    <rPh sb="12" eb="13">
      <t>チョウ</t>
    </rPh>
    <rPh sb="13" eb="15">
      <t>ジュミョウ</t>
    </rPh>
    <rPh sb="15" eb="16">
      <t>カ</t>
    </rPh>
    <rPh sb="18" eb="21">
      <t>コウジチュウ</t>
    </rPh>
    <rPh sb="25" eb="27">
      <t>スウリョウ</t>
    </rPh>
    <rPh sb="28" eb="30">
      <t>ゾウゲン</t>
    </rPh>
    <phoneticPr fontId="1"/>
  </si>
  <si>
    <t>ＬＥＤ直管４０Ｗ型 ×20本</t>
    <phoneticPr fontId="1"/>
  </si>
  <si>
    <t>蛍光灯３２ｗ×118本</t>
    <rPh sb="0" eb="3">
      <t>ケイコウトウ</t>
    </rPh>
    <rPh sb="10" eb="11">
      <t>ホン</t>
    </rPh>
    <phoneticPr fontId="1"/>
  </si>
  <si>
    <t>850個　※別添</t>
    <rPh sb="3" eb="4">
      <t>コ</t>
    </rPh>
    <rPh sb="6" eb="8">
      <t>ベッテン</t>
    </rPh>
    <phoneticPr fontId="1"/>
  </si>
  <si>
    <t>市民サービス課</t>
    <rPh sb="0" eb="2">
      <t>シミン</t>
    </rPh>
    <rPh sb="6" eb="7">
      <t>カ</t>
    </rPh>
    <phoneticPr fontId="1"/>
  </si>
  <si>
    <t>高天井用ベースライト×20基</t>
    <phoneticPr fontId="1"/>
  </si>
  <si>
    <t>蛍光灯32ｗ×916本
蛍光灯27ｗ×7本
蛍光灯23ｗ×27本</t>
    <rPh sb="0" eb="2">
      <t>ケイコウ</t>
    </rPh>
    <rPh sb="2" eb="3">
      <t>トウ</t>
    </rPh>
    <rPh sb="10" eb="11">
      <t>ホン</t>
    </rPh>
    <rPh sb="12" eb="15">
      <t>ケイコウトウ</t>
    </rPh>
    <rPh sb="20" eb="21">
      <t>ホン</t>
    </rPh>
    <rPh sb="22" eb="25">
      <t>ケイコウトウ</t>
    </rPh>
    <rPh sb="31" eb="32">
      <t>ホン</t>
    </rPh>
    <phoneticPr fontId="1"/>
  </si>
  <si>
    <t>蛍光灯40ｗ×238本
蛍光灯20ｗ×21本</t>
    <rPh sb="0" eb="2">
      <t>ケイコウ</t>
    </rPh>
    <rPh sb="2" eb="3">
      <t>トウ</t>
    </rPh>
    <rPh sb="10" eb="11">
      <t>ホン</t>
    </rPh>
    <rPh sb="12" eb="15">
      <t>ケイコウトウ</t>
    </rPh>
    <rPh sb="21" eb="22">
      <t>ホン</t>
    </rPh>
    <phoneticPr fontId="1"/>
  </si>
  <si>
    <t>蛍光灯40ｗ×696本
蛍光灯20ｗ×64本</t>
    <rPh sb="0" eb="2">
      <t>ケイコウ</t>
    </rPh>
    <rPh sb="2" eb="3">
      <t>トウ</t>
    </rPh>
    <rPh sb="10" eb="11">
      <t>ホン</t>
    </rPh>
    <rPh sb="12" eb="15">
      <t>ケイコウトウ</t>
    </rPh>
    <rPh sb="21" eb="22">
      <t>ホン</t>
    </rPh>
    <phoneticPr fontId="1"/>
  </si>
  <si>
    <t>蛍光灯32ｗ×202本
蛍光灯36ｗ×4本
蛍光灯18ｗ×12本</t>
    <rPh sb="0" eb="2">
      <t>ケイコウ</t>
    </rPh>
    <rPh sb="2" eb="3">
      <t>トウ</t>
    </rPh>
    <rPh sb="10" eb="11">
      <t>ホン</t>
    </rPh>
    <rPh sb="12" eb="15">
      <t>ケイコウトウ</t>
    </rPh>
    <rPh sb="20" eb="21">
      <t>ホン</t>
    </rPh>
    <rPh sb="22" eb="24">
      <t>ケイコウ</t>
    </rPh>
    <rPh sb="24" eb="25">
      <t>トウ</t>
    </rPh>
    <rPh sb="31" eb="32">
      <t>ホン</t>
    </rPh>
    <phoneticPr fontId="1"/>
  </si>
  <si>
    <t>R８年度以降予算要求し、随時交換予定</t>
    <rPh sb="2" eb="4">
      <t>ネンド</t>
    </rPh>
    <rPh sb="4" eb="6">
      <t>イコウ</t>
    </rPh>
    <rPh sb="6" eb="8">
      <t>ヨサン</t>
    </rPh>
    <rPh sb="8" eb="10">
      <t>ヨウキュウ</t>
    </rPh>
    <rPh sb="12" eb="14">
      <t>ズイジ</t>
    </rPh>
    <rPh sb="14" eb="16">
      <t>コウカン</t>
    </rPh>
    <rPh sb="16" eb="18">
      <t>ヨテイ</t>
    </rPh>
    <phoneticPr fontId="1"/>
  </si>
  <si>
    <t>蛍光灯直管　４０Ｗ　×４２本
蛍光灯直管　２０Ｗ　×３１本
蛍光灯丸管　２３Ｗ　×　２本
投光器　　３００Ｗ　×　２球</t>
    <rPh sb="0" eb="3">
      <t>ケイコウトウ</t>
    </rPh>
    <rPh sb="3" eb="5">
      <t>チョクカン</t>
    </rPh>
    <rPh sb="13" eb="14">
      <t>ホン</t>
    </rPh>
    <rPh sb="30" eb="33">
      <t>ケイコウトウ</t>
    </rPh>
    <rPh sb="33" eb="34">
      <t>マル</t>
    </rPh>
    <rPh sb="34" eb="35">
      <t>カン</t>
    </rPh>
    <rPh sb="43" eb="44">
      <t>ホン</t>
    </rPh>
    <rPh sb="45" eb="47">
      <t>トウコウ</t>
    </rPh>
    <rPh sb="47" eb="48">
      <t>キ</t>
    </rPh>
    <rPh sb="58" eb="59">
      <t>キュウ</t>
    </rPh>
    <phoneticPr fontId="1"/>
  </si>
  <si>
    <t>40w蛍光灯×9
20w蛍光灯×1
10w蛍光灯×1
60w電球×2
30w電球×1</t>
    <rPh sb="3" eb="6">
      <t>ケイコウトウ</t>
    </rPh>
    <rPh sb="12" eb="15">
      <t>ケイコウトウ</t>
    </rPh>
    <rPh sb="21" eb="24">
      <t>ケイコウトウ</t>
    </rPh>
    <rPh sb="30" eb="32">
      <t>デンキュウ</t>
    </rPh>
    <rPh sb="38" eb="40">
      <t>デンキュウ</t>
    </rPh>
    <phoneticPr fontId="1"/>
  </si>
  <si>
    <t>40w蛍光灯×17
20w蛍光灯×2
60w電球×3
30w電球×1</t>
    <rPh sb="3" eb="6">
      <t>ケイコウトウ</t>
    </rPh>
    <rPh sb="13" eb="16">
      <t>ケイコウトウ</t>
    </rPh>
    <rPh sb="22" eb="24">
      <t>デンキュウ</t>
    </rPh>
    <rPh sb="30" eb="32">
      <t>デンキュウ</t>
    </rPh>
    <phoneticPr fontId="1"/>
  </si>
  <si>
    <t>無し</t>
    <rPh sb="0" eb="1">
      <t>ナ</t>
    </rPh>
    <phoneticPr fontId="1"/>
  </si>
  <si>
    <t>全数交換</t>
    <rPh sb="0" eb="1">
      <t>ゼン</t>
    </rPh>
    <rPh sb="1" eb="2">
      <t>スウ</t>
    </rPh>
    <rPh sb="2" eb="4">
      <t>コウカン</t>
    </rPh>
    <phoneticPr fontId="1"/>
  </si>
  <si>
    <t>R7 リース方式による導入
※方針決定、補正対応</t>
    <rPh sb="6" eb="8">
      <t>ホウシキ</t>
    </rPh>
    <rPh sb="11" eb="13">
      <t>ドウニュウ</t>
    </rPh>
    <rPh sb="15" eb="17">
      <t>ホウシン</t>
    </rPh>
    <rPh sb="17" eb="19">
      <t>ケッテイ</t>
    </rPh>
    <rPh sb="20" eb="22">
      <t>ホセイ</t>
    </rPh>
    <rPh sb="22" eb="24">
      <t>タイオウ</t>
    </rPh>
    <phoneticPr fontId="1"/>
  </si>
  <si>
    <t>導入済</t>
    <rPh sb="0" eb="2">
      <t>ドウニュウ</t>
    </rPh>
    <rPh sb="2" eb="3">
      <t>スミ</t>
    </rPh>
    <phoneticPr fontId="1"/>
  </si>
  <si>
    <t>事務室等　　　
弓道場</t>
    <phoneticPr fontId="1"/>
  </si>
  <si>
    <t>園路等
事務室等　　　
弓道場</t>
    <rPh sb="0" eb="2">
      <t>エンロ</t>
    </rPh>
    <rPh sb="2" eb="3">
      <t>トウ</t>
    </rPh>
    <rPh sb="4" eb="7">
      <t>ジムシツ</t>
    </rPh>
    <rPh sb="7" eb="8">
      <t>トウ</t>
    </rPh>
    <rPh sb="12" eb="14">
      <t>キュウドウ</t>
    </rPh>
    <rPh sb="14" eb="15">
      <t>ジョウ</t>
    </rPh>
    <phoneticPr fontId="1"/>
  </si>
  <si>
    <t xml:space="preserve">
207会議室（蛍光灯）　　　 60本
ティーズ事務室（蛍光灯）　39本
通路、トイレ等（蛍光灯）  211本
　　蛍光灯計　310本</t>
    <rPh sb="24" eb="27">
      <t>ジムシツ</t>
    </rPh>
    <rPh sb="28" eb="31">
      <t>ケイコウトウ</t>
    </rPh>
    <rPh sb="35" eb="36">
      <t>ホン</t>
    </rPh>
    <rPh sb="37" eb="39">
      <t>ツウロ</t>
    </rPh>
    <rPh sb="43" eb="44">
      <t>トウ</t>
    </rPh>
    <rPh sb="45" eb="48">
      <t>ケイコウトウ</t>
    </rPh>
    <rPh sb="54" eb="55">
      <t>ホン</t>
    </rPh>
    <rPh sb="58" eb="61">
      <t>ケイコウトウ</t>
    </rPh>
    <rPh sb="61" eb="62">
      <t>ケイ</t>
    </rPh>
    <rPh sb="66" eb="67">
      <t>ホン</t>
    </rPh>
    <phoneticPr fontId="1"/>
  </si>
  <si>
    <t>事務室（蛍光灯）　　　　　   19本
事務室（蛍光球）　　　　　　４個
101会議室（蛍光灯）　　　　38本
アトリエ（蛍光灯）　　　　  86本
音楽練習室（蛍光灯）　　　102本
文化ホール（蛍光灯）　　　  66本
外灯（蛍光灯）　　　　 　　 77本
外灯（蛍光球）　　　　　      32個
通路、トイレ等（蛍光灯）　451本　
通路、トイレ等（蛍光球）　  77個
　　蛍光灯計　 839本
　　蛍光球計　 113個</t>
    <rPh sb="0" eb="3">
      <t>ジムシツ</t>
    </rPh>
    <rPh sb="4" eb="7">
      <t>ケイコウトウ</t>
    </rPh>
    <rPh sb="18" eb="19">
      <t>ホン</t>
    </rPh>
    <rPh sb="20" eb="23">
      <t>ジムシツ</t>
    </rPh>
    <rPh sb="24" eb="27">
      <t>ケイコウキュウ</t>
    </rPh>
    <rPh sb="35" eb="36">
      <t>コ</t>
    </rPh>
    <rPh sb="40" eb="43">
      <t>カイギシツ</t>
    </rPh>
    <rPh sb="44" eb="47">
      <t>ケイコウトウ</t>
    </rPh>
    <rPh sb="54" eb="55">
      <t>ホン</t>
    </rPh>
    <rPh sb="61" eb="63">
      <t>ケイコウ</t>
    </rPh>
    <rPh sb="63" eb="64">
      <t>アカリ</t>
    </rPh>
    <rPh sb="73" eb="74">
      <t>ホン</t>
    </rPh>
    <rPh sb="75" eb="80">
      <t>オンガクレンシュウシツ</t>
    </rPh>
    <rPh sb="81" eb="84">
      <t>ケイコウトウ</t>
    </rPh>
    <rPh sb="91" eb="92">
      <t>ホン</t>
    </rPh>
    <rPh sb="99" eb="102">
      <t>ケイコウトウ</t>
    </rPh>
    <rPh sb="115" eb="118">
      <t>ケイコウトウ</t>
    </rPh>
    <rPh sb="131" eb="133">
      <t>ガイトウ</t>
    </rPh>
    <rPh sb="153" eb="155">
      <t>ツウロ</t>
    </rPh>
    <rPh sb="159" eb="160">
      <t>トウ</t>
    </rPh>
    <rPh sb="161" eb="164">
      <t>ケイコウトウ</t>
    </rPh>
    <rPh sb="169" eb="170">
      <t>ホン</t>
    </rPh>
    <rPh sb="172" eb="174">
      <t>ツウロ</t>
    </rPh>
    <rPh sb="189" eb="190">
      <t>コ</t>
    </rPh>
    <rPh sb="193" eb="196">
      <t>ケイコウトウ</t>
    </rPh>
    <rPh sb="196" eb="197">
      <t>ケイ</t>
    </rPh>
    <rPh sb="202" eb="203">
      <t>ホン</t>
    </rPh>
    <phoneticPr fontId="1"/>
  </si>
  <si>
    <t>26個　※別添</t>
    <phoneticPr fontId="1"/>
  </si>
  <si>
    <t>LED直管(ｗ数不明)×2本
高天井用ベースライト×20基</t>
    <rPh sb="3" eb="5">
      <t>チョッカン</t>
    </rPh>
    <rPh sb="7" eb="8">
      <t>スウ</t>
    </rPh>
    <rPh sb="8" eb="10">
      <t>フメイ</t>
    </rPh>
    <rPh sb="13" eb="14">
      <t>ホン</t>
    </rPh>
    <phoneticPr fontId="1"/>
  </si>
  <si>
    <t>LED直管(w数不明)×3本
LED丸形(w数不明)×1本
高天井用ベースライト×20基</t>
    <rPh sb="3" eb="5">
      <t>チョッカン</t>
    </rPh>
    <rPh sb="7" eb="8">
      <t>スウ</t>
    </rPh>
    <rPh sb="8" eb="10">
      <t>フメイ</t>
    </rPh>
    <rPh sb="13" eb="14">
      <t>ホン</t>
    </rPh>
    <rPh sb="18" eb="20">
      <t>マルガタ</t>
    </rPh>
    <rPh sb="22" eb="23">
      <t>スウ</t>
    </rPh>
    <rPh sb="23" eb="25">
      <t>フメイ</t>
    </rPh>
    <rPh sb="28" eb="29">
      <t>ホン</t>
    </rPh>
    <phoneticPr fontId="1"/>
  </si>
  <si>
    <t>LED直管(w数不明)×5本
高天井用ベースライト×20基</t>
    <phoneticPr fontId="1"/>
  </si>
  <si>
    <t>事務室　　　 　　　　　　27本
楽屋　　　　　   　　　　　1本
多目的ホール　　　　　　90本
入口玄関　　　　　　　　20本
アトリウム　　　　　　　26本
フリースペース　　　　　53本
ギャラリー　　　　　　　18本
文化ホール（客席天井）　72本
外灯　　　　　　　　　　  3本
回廊等　　　　　　　　　19本
　　計　329本
和室（蛍光灯）　　　　　　   11本
リハーサル室（蛍光灯）　　   27本
リハーサル室（蛍光球）　　　 8個
楽屋（蛍光灯）　　　　　　   16本
楽屋（蛍光球）　　　　　　  17個
託児室（蛍光灯）　　　　　  28本
託児室（蛍光球）　　　　　　1個
ギャラリー（蛍光灯）　　　100本
ギャラリー（蛍光球）　　　  18個</t>
    <rPh sb="0" eb="3">
      <t>ジムシツ</t>
    </rPh>
    <rPh sb="15" eb="16">
      <t>ホン</t>
    </rPh>
    <rPh sb="17" eb="19">
      <t>ガクヤ</t>
    </rPh>
    <rPh sb="33" eb="34">
      <t>ホン</t>
    </rPh>
    <rPh sb="35" eb="38">
      <t>タモクテキ</t>
    </rPh>
    <rPh sb="49" eb="50">
      <t>ホン</t>
    </rPh>
    <rPh sb="65" eb="66">
      <t>ホン</t>
    </rPh>
    <rPh sb="81" eb="82">
      <t>ホン</t>
    </rPh>
    <rPh sb="97" eb="98">
      <t>ホン</t>
    </rPh>
    <rPh sb="113" eb="114">
      <t>ホン</t>
    </rPh>
    <rPh sb="115" eb="117">
      <t>ブンカ</t>
    </rPh>
    <rPh sb="121" eb="123">
      <t>キャクセキ</t>
    </rPh>
    <rPh sb="123" eb="125">
      <t>テンジョウ</t>
    </rPh>
    <rPh sb="129" eb="130">
      <t>ホン</t>
    </rPh>
    <rPh sb="131" eb="133">
      <t>ガイトウ</t>
    </rPh>
    <rPh sb="146" eb="147">
      <t>ホン</t>
    </rPh>
    <rPh sb="148" eb="150">
      <t>カイロウ</t>
    </rPh>
    <rPh sb="150" eb="151">
      <t>トウ</t>
    </rPh>
    <rPh sb="162" eb="163">
      <t>ホン</t>
    </rPh>
    <rPh sb="166" eb="167">
      <t>ケイ</t>
    </rPh>
    <rPh sb="171" eb="172">
      <t>ホン</t>
    </rPh>
    <phoneticPr fontId="1"/>
  </si>
  <si>
    <t>アリーナ　　112本
ロビー　　　  63本
第１武道場　  56本
第２武道場（蛍光球）    　　24個
会議室等　　  90本</t>
    <rPh sb="9" eb="10">
      <t>ホン</t>
    </rPh>
    <rPh sb="21" eb="22">
      <t>ホン</t>
    </rPh>
    <rPh sb="23" eb="24">
      <t>ダイ</t>
    </rPh>
    <rPh sb="25" eb="28">
      <t>ブドウジョウ</t>
    </rPh>
    <rPh sb="33" eb="34">
      <t>ホン</t>
    </rPh>
    <rPh sb="55" eb="58">
      <t>カイギシツ</t>
    </rPh>
    <rPh sb="58" eb="59">
      <t>トウ</t>
    </rPh>
    <rPh sb="65" eb="66">
      <t>ホン</t>
    </rPh>
    <phoneticPr fontId="1"/>
  </si>
  <si>
    <t>アリーナ（蛍光灯）　　　　77本
ロビー（蛍光灯）　　　　　13本
ロビー（蛍光球）　　　　　16個
多目的室（蛍光灯） 　　　   48本　
ボイラー室（蛍光灯）　　　12本
通路、トイレ等（蛍光灯）　20本
　　蛍光灯計　170本
　　蛍光球計　  16個</t>
    <rPh sb="5" eb="8">
      <t>ケイコウトウ</t>
    </rPh>
    <rPh sb="15" eb="16">
      <t>ホン</t>
    </rPh>
    <rPh sb="21" eb="24">
      <t>ケイコウトウ</t>
    </rPh>
    <rPh sb="32" eb="33">
      <t>ホン</t>
    </rPh>
    <rPh sb="38" eb="40">
      <t>ケイコウ</t>
    </rPh>
    <rPh sb="40" eb="41">
      <t>キュウ</t>
    </rPh>
    <rPh sb="49" eb="50">
      <t>コ</t>
    </rPh>
    <rPh sb="51" eb="55">
      <t>タモクテキシツ</t>
    </rPh>
    <rPh sb="56" eb="58">
      <t>ケイコウ</t>
    </rPh>
    <rPh sb="58" eb="59">
      <t>アカリ</t>
    </rPh>
    <rPh sb="69" eb="70">
      <t>ホン</t>
    </rPh>
    <rPh sb="76" eb="77">
      <t>シツ</t>
    </rPh>
    <rPh sb="78" eb="81">
      <t>ケイコウトウ</t>
    </rPh>
    <rPh sb="87" eb="88">
      <t>ホン</t>
    </rPh>
    <rPh sb="89" eb="91">
      <t>ツウロ</t>
    </rPh>
    <rPh sb="95" eb="96">
      <t>トウ</t>
    </rPh>
    <rPh sb="97" eb="100">
      <t>ケイコウトウ</t>
    </rPh>
    <rPh sb="104" eb="105">
      <t>ホン</t>
    </rPh>
    <rPh sb="108" eb="111">
      <t>ケイコウトウ</t>
    </rPh>
    <rPh sb="111" eb="112">
      <t>ケイ</t>
    </rPh>
    <rPh sb="116" eb="117">
      <t>ホン</t>
    </rPh>
    <rPh sb="129" eb="130">
      <t>コ</t>
    </rPh>
    <phoneticPr fontId="1"/>
  </si>
  <si>
    <t>①球のみLED、器具は未対応
ＬＥＤ球　5.6Ｗ×３４個、7.3Ｗ×１個
②ＬＥＤ球及び器具対応
ＬＥＤダウンライト8.9Ｗ×2個
　　　　　　　　　52.4Ｗ×30個
　　　　　　　　　18.3Ｗ×６個   　　　　　　　　     　　　　　　　　　　’                               　  40W×10個
ＬＥＤ直管　1.2W×27個　　　　　　　　’　　　　　　5.7W×2個　　　　　　　　　　’　　　　　　16.9W×2個　　　　　　　　　　　　　　’　　　　　　21.5Ｗ×４個　　　　</t>
    <rPh sb="42" eb="43">
      <t>オヨ</t>
    </rPh>
    <rPh sb="44" eb="46">
      <t>キグ</t>
    </rPh>
    <rPh sb="46" eb="48">
      <t>タイオウ</t>
    </rPh>
    <rPh sb="64" eb="65">
      <t>コ</t>
    </rPh>
    <rPh sb="83" eb="84">
      <t>コ</t>
    </rPh>
    <rPh sb="101" eb="102">
      <t>コ</t>
    </rPh>
    <rPh sb="169" eb="170">
      <t>コ</t>
    </rPh>
    <rPh sb="184" eb="185">
      <t>コ</t>
    </rPh>
    <rPh sb="206" eb="207">
      <t>コ</t>
    </rPh>
    <rPh sb="231" eb="232">
      <t>コ</t>
    </rPh>
    <rPh sb="260" eb="261">
      <t>コ</t>
    </rPh>
    <phoneticPr fontId="1"/>
  </si>
  <si>
    <t>LEDﾀﾞｳﾝﾗｲﾄ 7.2w×6台（1Fﾄｲﾚ、2Fﾄｲﾚ）
LED 10.2w×2台（屋上入口、駐車場側入口）
埋込型LED 12.9w×1台（1F男子トイレ）
埋込型LED 26.2w×2台（食堂）
埋込型LED 73.7w×6台（事務室）
屋外灯水銀灯100w相当LED×2台
LED直管110型 81.7w×3台（車庫）
埋込型LED 26.2w×1台（食堂）
埋込型LED 73.7w×6台（事務室）
埋込型LED 37.9w×2台（玄関ホール）
埋込型LED 25w×6台（会議室）
LED 反射笠付型110w×1台（車庫）
LED片反射型110w×1台（車庫）
LED 富士型25w×2台（北車庫）
LED 片反射型13.1w×2台（北車庫）</t>
    <rPh sb="17" eb="18">
      <t>ダイ</t>
    </rPh>
    <rPh sb="43" eb="44">
      <t>ダイ</t>
    </rPh>
    <rPh sb="45" eb="47">
      <t>オクジョウ</t>
    </rPh>
    <rPh sb="47" eb="49">
      <t>イリグチ</t>
    </rPh>
    <rPh sb="50" eb="53">
      <t>チュウシャジョウ</t>
    </rPh>
    <rPh sb="53" eb="54">
      <t>ガワ</t>
    </rPh>
    <rPh sb="54" eb="56">
      <t>イリグチ</t>
    </rPh>
    <rPh sb="76" eb="78">
      <t>ダンシ</t>
    </rPh>
    <rPh sb="83" eb="85">
      <t>ウメコミ</t>
    </rPh>
    <rPh sb="85" eb="86">
      <t>ガタ</t>
    </rPh>
    <rPh sb="97" eb="98">
      <t>ダイ</t>
    </rPh>
    <rPh sb="99" eb="101">
      <t>ショクドウ</t>
    </rPh>
    <rPh sb="119" eb="122">
      <t>ジムシツ</t>
    </rPh>
    <rPh sb="127" eb="130">
      <t>スイギントウ</t>
    </rPh>
    <rPh sb="134" eb="136">
      <t>ソウトウ</t>
    </rPh>
    <rPh sb="141" eb="142">
      <t>ダイ</t>
    </rPh>
    <rPh sb="146" eb="148">
      <t>チョッカン</t>
    </rPh>
    <rPh sb="151" eb="152">
      <t>カタ</t>
    </rPh>
    <rPh sb="160" eb="161">
      <t>ダイ</t>
    </rPh>
    <rPh sb="162" eb="164">
      <t>シャコ</t>
    </rPh>
    <rPh sb="166" eb="168">
      <t>ウメコミ</t>
    </rPh>
    <rPh sb="168" eb="169">
      <t>ガタ</t>
    </rPh>
    <rPh sb="180" eb="181">
      <t>ダイ</t>
    </rPh>
    <rPh sb="182" eb="184">
      <t>ショクドウ</t>
    </rPh>
    <rPh sb="186" eb="188">
      <t>ウメコミ</t>
    </rPh>
    <rPh sb="188" eb="189">
      <t>ガタ</t>
    </rPh>
    <rPh sb="200" eb="201">
      <t>ダイ</t>
    </rPh>
    <rPh sb="202" eb="205">
      <t>ジムシツ</t>
    </rPh>
    <rPh sb="207" eb="209">
      <t>ウメコミ</t>
    </rPh>
    <rPh sb="209" eb="210">
      <t>ガタ</t>
    </rPh>
    <rPh sb="221" eb="222">
      <t>ダイ</t>
    </rPh>
    <rPh sb="223" eb="225">
      <t>ゲンカン</t>
    </rPh>
    <rPh sb="244" eb="247">
      <t>カイギシツ</t>
    </rPh>
    <rPh sb="253" eb="255">
      <t>ハンシャ</t>
    </rPh>
    <rPh sb="255" eb="256">
      <t>カサ</t>
    </rPh>
    <rPh sb="256" eb="257">
      <t>ツキ</t>
    </rPh>
    <rPh sb="257" eb="258">
      <t>ガタ</t>
    </rPh>
    <rPh sb="266" eb="268">
      <t>シャコ</t>
    </rPh>
    <rPh sb="273" eb="274">
      <t>カタ</t>
    </rPh>
    <rPh sb="274" eb="276">
      <t>ハンシャ</t>
    </rPh>
    <rPh sb="276" eb="277">
      <t>ガタ</t>
    </rPh>
    <rPh sb="285" eb="287">
      <t>シャコ</t>
    </rPh>
    <rPh sb="293" eb="295">
      <t>フジ</t>
    </rPh>
    <rPh sb="295" eb="296">
      <t>ガタ</t>
    </rPh>
    <rPh sb="303" eb="304">
      <t>キタ</t>
    </rPh>
    <rPh sb="304" eb="306">
      <t>シャコ</t>
    </rPh>
    <rPh sb="325" eb="326">
      <t>キタ</t>
    </rPh>
    <rPh sb="326" eb="328">
      <t>シャコ</t>
    </rPh>
    <phoneticPr fontId="1"/>
  </si>
  <si>
    <t>蛍光灯　１８Ｗ　×　７０本
　　　　２８W　×　　１本
　　　　３２W　×　２０本
　　　　３６W　×　　２本
　　　　４０W　×　　４本
　　　　９０W　×　　１本
　　　　　不明　×　　２本</t>
    <rPh sb="0" eb="3">
      <t>ケイコウトウ</t>
    </rPh>
    <rPh sb="12" eb="13">
      <t>ホン</t>
    </rPh>
    <rPh sb="26" eb="27">
      <t>ホン</t>
    </rPh>
    <rPh sb="89" eb="91">
      <t>フメイ</t>
    </rPh>
    <phoneticPr fontId="1"/>
  </si>
  <si>
    <t>蛍光灯　１８Ｗ　×　７０本
　　　　２８W　×　　１本
　　　　３２W　×　２０本
　　　　３６W　×　　２本
　　　　４０W　×　　４本
　　　　９０W　×　　１本
　　　　　不明　×　　２本</t>
    <phoneticPr fontId="1"/>
  </si>
  <si>
    <t>LED直管　１６W型１１W　1本
LED直管　４０W型３２W　８本
LED直管　４０W型２２W　５８本
LED球　３５W　３球
LED球　４８W　１球
LED球　７．３W　３球
LEDユニット３１．８W　１２本
LEDユニット３２．５W　１４本</t>
    <rPh sb="3" eb="5">
      <t>チョッカン</t>
    </rPh>
    <rPh sb="9" eb="10">
      <t>カタ</t>
    </rPh>
    <rPh sb="15" eb="16">
      <t>ホン</t>
    </rPh>
    <rPh sb="20" eb="22">
      <t>チョッカン</t>
    </rPh>
    <rPh sb="26" eb="27">
      <t>カタ</t>
    </rPh>
    <rPh sb="32" eb="33">
      <t>ホン</t>
    </rPh>
    <rPh sb="37" eb="39">
      <t>チョッカン</t>
    </rPh>
    <rPh sb="43" eb="44">
      <t>カタ</t>
    </rPh>
    <rPh sb="50" eb="51">
      <t>ホン</t>
    </rPh>
    <rPh sb="55" eb="56">
      <t>タマ</t>
    </rPh>
    <rPh sb="62" eb="63">
      <t>タマ</t>
    </rPh>
    <rPh sb="67" eb="68">
      <t>タマ</t>
    </rPh>
    <rPh sb="74" eb="75">
      <t>タマ</t>
    </rPh>
    <rPh sb="79" eb="80">
      <t>タマ</t>
    </rPh>
    <rPh sb="87" eb="88">
      <t>タマ</t>
    </rPh>
    <rPh sb="104" eb="105">
      <t>ホン</t>
    </rPh>
    <phoneticPr fontId="1"/>
  </si>
  <si>
    <t>蛍光灯３６W　２８本
蛍光灯３２W　７４本
蛍光灯２２W　　６本
蛍光灯２１W　　３本
丸型蛍光灯２８W　２本
丸型蛍光灯１５W　１本
丸型蛍光灯１８W　４本
ツイン蛍光灯３２W　　３本
ツイン蛍光灯１０．６W　３本
蛍光電球１５W　　１球
蛍光電球６．９W　　１球　
蛍光電球１０．６W　１球</t>
    <rPh sb="0" eb="3">
      <t>ケイコウトウ</t>
    </rPh>
    <rPh sb="9" eb="10">
      <t>ホン</t>
    </rPh>
    <rPh sb="11" eb="14">
      <t>ケイコウトウ</t>
    </rPh>
    <rPh sb="20" eb="21">
      <t>ホン</t>
    </rPh>
    <rPh sb="22" eb="25">
      <t>ケイコウトウ</t>
    </rPh>
    <rPh sb="31" eb="32">
      <t>ホン</t>
    </rPh>
    <rPh sb="33" eb="36">
      <t>ケイコウトウ</t>
    </rPh>
    <rPh sb="42" eb="43">
      <t>ホン</t>
    </rPh>
    <rPh sb="44" eb="46">
      <t>マルガタ</t>
    </rPh>
    <rPh sb="46" eb="49">
      <t>ケイコウトウ</t>
    </rPh>
    <rPh sb="54" eb="55">
      <t>ホン</t>
    </rPh>
    <rPh sb="56" eb="58">
      <t>マルガタ</t>
    </rPh>
    <rPh sb="58" eb="61">
      <t>ケイコウトウ</t>
    </rPh>
    <rPh sb="66" eb="67">
      <t>ホン</t>
    </rPh>
    <rPh sb="68" eb="70">
      <t>マルガタ</t>
    </rPh>
    <rPh sb="70" eb="73">
      <t>ケイコウトウ</t>
    </rPh>
    <rPh sb="78" eb="79">
      <t>ホン</t>
    </rPh>
    <rPh sb="83" eb="86">
      <t>ケイコウトウ</t>
    </rPh>
    <rPh sb="92" eb="93">
      <t>ホン</t>
    </rPh>
    <rPh sb="97" eb="100">
      <t>ケイコウトウ</t>
    </rPh>
    <rPh sb="107" eb="108">
      <t>ホン</t>
    </rPh>
    <rPh sb="109" eb="111">
      <t>ケイコウ</t>
    </rPh>
    <rPh sb="111" eb="113">
      <t>デンキュウ</t>
    </rPh>
    <rPh sb="119" eb="120">
      <t>タマ</t>
    </rPh>
    <rPh sb="121" eb="123">
      <t>ケイコウ</t>
    </rPh>
    <rPh sb="123" eb="125">
      <t>デンキュウ</t>
    </rPh>
    <rPh sb="132" eb="133">
      <t>タマ</t>
    </rPh>
    <rPh sb="135" eb="137">
      <t>ケイコウ</t>
    </rPh>
    <rPh sb="137" eb="139">
      <t>デンキュウ</t>
    </rPh>
    <rPh sb="146" eb="147">
      <t>タマ</t>
    </rPh>
    <phoneticPr fontId="1"/>
  </si>
  <si>
    <t>未定
施設建替え時</t>
    <rPh sb="0" eb="2">
      <t>ミテイ</t>
    </rPh>
    <rPh sb="3" eb="5">
      <t>シセツ</t>
    </rPh>
    <rPh sb="5" eb="7">
      <t>タテカ</t>
    </rPh>
    <rPh sb="8" eb="9">
      <t>ジ</t>
    </rPh>
    <phoneticPr fontId="1"/>
  </si>
  <si>
    <t>未定
施設改修時予定</t>
    <rPh sb="0" eb="2">
      <t>ミテイ</t>
    </rPh>
    <rPh sb="3" eb="5">
      <t>シセツ</t>
    </rPh>
    <rPh sb="5" eb="7">
      <t>カイシュウ</t>
    </rPh>
    <rPh sb="7" eb="8">
      <t>ジ</t>
    </rPh>
    <rPh sb="8" eb="10">
      <t>ヨテイ</t>
    </rPh>
    <phoneticPr fontId="1"/>
  </si>
  <si>
    <t>外灯　８Ｗ×２球
最終処分場内灯　５０Ｗ×２</t>
    <rPh sb="0" eb="2">
      <t>ガイトウ</t>
    </rPh>
    <rPh sb="7" eb="8">
      <t>キュウ</t>
    </rPh>
    <phoneticPr fontId="1"/>
  </si>
  <si>
    <t xml:space="preserve">ＬＥＤ直管　１８Ｗ　×１３本
ＬＥＤ直管　４０Ｗ　×３５本
</t>
    <rPh sb="18" eb="20">
      <t>チョッカン</t>
    </rPh>
    <phoneticPr fontId="1"/>
  </si>
  <si>
    <t>蛍光灯直管　１５Ｗ　×　　５本
蛍光灯丸管　１８Ｗ　×　　１本
蛍光灯直管　２０Ｗ　×　　２本
蛍光灯丸管　２０Ｗ　×　　３本
蛍光灯丸管　２８Ｗ　×　　２本
蛍光灯直管　３０Ｗ　×　　１本
蛍光灯直管　４０Ｗ　×　８４本
白熱灯　　　４０Ｗ　×　　１球
水銀灯　　３６０Ｗ　×　　２球
投光器　　５００Ｗ　×　　６球</t>
    <rPh sb="0" eb="3">
      <t>ケイコウトウ</t>
    </rPh>
    <rPh sb="3" eb="5">
      <t>チョクカン</t>
    </rPh>
    <rPh sb="14" eb="15">
      <t>ホン</t>
    </rPh>
    <rPh sb="19" eb="20">
      <t>マル</t>
    </rPh>
    <rPh sb="112" eb="115">
      <t>ハクネツトウ</t>
    </rPh>
    <rPh sb="126" eb="127">
      <t>タマ</t>
    </rPh>
    <rPh sb="128" eb="131">
      <t>スイギントウ</t>
    </rPh>
    <rPh sb="142" eb="143">
      <t>キュウ</t>
    </rPh>
    <phoneticPr fontId="1"/>
  </si>
  <si>
    <t>ＬＥＤ直管　２０Ｗ　×４本
ＬＥＤ丸管　２３Ｗ　×１本
ＬＥＤ丸管　１７Ｗ　×３本
ＬＥＤ灯　１００Ｗ　×１本</t>
    <rPh sb="17" eb="18">
      <t>マル</t>
    </rPh>
    <rPh sb="45" eb="46">
      <t>トウ</t>
    </rPh>
    <phoneticPr fontId="1"/>
  </si>
  <si>
    <t>テニスコート（灯光器型）７２台
園路（街づくりで対応）
弓道場の一部</t>
    <rPh sb="16" eb="18">
      <t>エンロ</t>
    </rPh>
    <rPh sb="19" eb="20">
      <t>マチ</t>
    </rPh>
    <rPh sb="24" eb="26">
      <t>タイオウ</t>
    </rPh>
    <rPh sb="28" eb="30">
      <t>キュウドウ</t>
    </rPh>
    <rPh sb="30" eb="31">
      <t>ジョウ</t>
    </rPh>
    <rPh sb="32" eb="34">
      <t>イチブ</t>
    </rPh>
    <phoneticPr fontId="1"/>
  </si>
  <si>
    <t>例</t>
    <rPh sb="0" eb="1">
      <t>レイ</t>
    </rPh>
    <phoneticPr fontId="1"/>
  </si>
  <si>
    <t>●●課</t>
    <rPh sb="2" eb="3">
      <t>カ</t>
    </rPh>
    <phoneticPr fontId="1"/>
  </si>
  <si>
    <t>●●●センター</t>
    <phoneticPr fontId="1"/>
  </si>
  <si>
    <t>●●●公園</t>
    <rPh sb="3" eb="5">
      <t>コウエン</t>
    </rPh>
    <phoneticPr fontId="1"/>
  </si>
  <si>
    <t>●●　●●</t>
    <phoneticPr fontId="1"/>
  </si>
  <si>
    <t>少額工事以上の金額となるため、一括リースの対象施設としたい</t>
    <rPh sb="0" eb="2">
      <t>ショウガク</t>
    </rPh>
    <rPh sb="2" eb="4">
      <t>コウジ</t>
    </rPh>
    <rPh sb="4" eb="6">
      <t>イジョウ</t>
    </rPh>
    <rPh sb="7" eb="9">
      <t>キンガク</t>
    </rPh>
    <rPh sb="15" eb="17">
      <t>イッカツ</t>
    </rPh>
    <rPh sb="21" eb="23">
      <t>タイショウ</t>
    </rPh>
    <rPh sb="23" eb="25">
      <t>シセツ</t>
    </rPh>
    <phoneticPr fontId="1"/>
  </si>
  <si>
    <t>一部の部屋が既にLED化しており、リースのLED照明と混在すると今後の維持管理がしにくいため、一括リース対象外としたい</t>
    <rPh sb="0" eb="2">
      <t>イチブ</t>
    </rPh>
    <rPh sb="3" eb="5">
      <t>ヘヤ</t>
    </rPh>
    <rPh sb="6" eb="7">
      <t>スデ</t>
    </rPh>
    <rPh sb="11" eb="12">
      <t>カ</t>
    </rPh>
    <rPh sb="24" eb="26">
      <t>ショウメイ</t>
    </rPh>
    <rPh sb="27" eb="29">
      <t>コンザイ</t>
    </rPh>
    <rPh sb="32" eb="34">
      <t>コンゴ</t>
    </rPh>
    <rPh sb="35" eb="37">
      <t>イジ</t>
    </rPh>
    <rPh sb="37" eb="39">
      <t>カンリ</t>
    </rPh>
    <rPh sb="47" eb="49">
      <t>イッカツ</t>
    </rPh>
    <rPh sb="52" eb="54">
      <t>タイショウ</t>
    </rPh>
    <rPh sb="54" eb="55">
      <t>ガイ</t>
    </rPh>
    <phoneticPr fontId="1"/>
  </si>
  <si>
    <t>○</t>
  </si>
  <si>
    <t>✕</t>
  </si>
  <si>
    <r>
      <rPr>
        <b/>
        <sz val="11"/>
        <rFont val="游ゴシック"/>
        <family val="3"/>
        <charset val="128"/>
        <scheme val="minor"/>
      </rPr>
      <t xml:space="preserve">所管課希望
</t>
    </r>
    <r>
      <rPr>
        <sz val="11"/>
        <rFont val="游ゴシック"/>
        <family val="3"/>
        <charset val="128"/>
        <scheme val="minor"/>
      </rPr>
      <t>一括リース
○：対象
✕：対象外</t>
    </r>
    <rPh sb="0" eb="2">
      <t>ショカン</t>
    </rPh>
    <rPh sb="2" eb="3">
      <t>カ</t>
    </rPh>
    <rPh sb="3" eb="5">
      <t>キボウ</t>
    </rPh>
    <rPh sb="6" eb="8">
      <t>イッカツ</t>
    </rPh>
    <rPh sb="14" eb="16">
      <t>タイショウ</t>
    </rPh>
    <rPh sb="19" eb="22">
      <t>タイショウガイ</t>
    </rPh>
    <phoneticPr fontId="1"/>
  </si>
  <si>
    <r>
      <rPr>
        <b/>
        <sz val="11"/>
        <rFont val="游ゴシック"/>
        <family val="3"/>
        <charset val="128"/>
        <scheme val="minor"/>
      </rPr>
      <t>環境政策課案</t>
    </r>
    <r>
      <rPr>
        <sz val="11"/>
        <rFont val="游ゴシック"/>
        <family val="3"/>
        <charset val="128"/>
        <scheme val="minor"/>
      </rPr>
      <t xml:space="preserve">
一括リース
○：対象
✕：対象外</t>
    </r>
    <rPh sb="0" eb="6">
      <t>カンキョウセイサクカアン</t>
    </rPh>
    <rPh sb="7" eb="9">
      <t>イッカツ</t>
    </rPh>
    <phoneticPr fontId="1"/>
  </si>
  <si>
    <t>所管課確認者・担当者</t>
    <rPh sb="0" eb="2">
      <t>ショカン</t>
    </rPh>
    <rPh sb="2" eb="3">
      <t>カ</t>
    </rPh>
    <rPh sb="3" eb="6">
      <t>カクニンシャ</t>
    </rPh>
    <rPh sb="7" eb="10">
      <t>タントウシャ</t>
    </rPh>
    <phoneticPr fontId="1"/>
  </si>
  <si>
    <t>理由等を記載してください</t>
    <rPh sb="0" eb="2">
      <t>リユウ</t>
    </rPh>
    <rPh sb="2" eb="3">
      <t>トウ</t>
    </rPh>
    <rPh sb="4" eb="6">
      <t>キサイ</t>
    </rPh>
    <phoneticPr fontId="1"/>
  </si>
  <si>
    <t>※所管課で黄色セルを入力してください。</t>
    <phoneticPr fontId="1"/>
  </si>
  <si>
    <t>※毎年度実施のLED照明導入状況調査を基にしています。</t>
    <rPh sb="1" eb="4">
      <t>マイネンド</t>
    </rPh>
    <rPh sb="4" eb="6">
      <t>ジッシ</t>
    </rPh>
    <rPh sb="10" eb="12">
      <t>ショウメイ</t>
    </rPh>
    <rPh sb="12" eb="14">
      <t>ドウニュウ</t>
    </rPh>
    <rPh sb="14" eb="16">
      <t>ジョウキョウ</t>
    </rPh>
    <rPh sb="16" eb="18">
      <t>チョウサ</t>
    </rPh>
    <rPh sb="19" eb="20">
      <t>モト</t>
    </rPh>
    <phoneticPr fontId="1"/>
  </si>
  <si>
    <t>公共施設LED照明一括リース導入対象施設の意向調査</t>
    <rPh sb="0" eb="4">
      <t>コウキョウシセツ</t>
    </rPh>
    <rPh sb="7" eb="9">
      <t>ショウメイ</t>
    </rPh>
    <rPh sb="9" eb="11">
      <t>イッカツ</t>
    </rPh>
    <rPh sb="14" eb="16">
      <t>ドウニュウ</t>
    </rPh>
    <rPh sb="16" eb="18">
      <t>タイショウ</t>
    </rPh>
    <rPh sb="18" eb="20">
      <t>シセツ</t>
    </rPh>
    <rPh sb="21" eb="23">
      <t>イコウ</t>
    </rPh>
    <rPh sb="23" eb="25">
      <t>チョウサ</t>
    </rPh>
    <phoneticPr fontId="1"/>
  </si>
  <si>
    <t>○</t>
    <phoneticPr fontId="1"/>
  </si>
  <si>
    <t>西川</t>
    <rPh sb="0" eb="2">
      <t>ニシカワ</t>
    </rPh>
    <phoneticPr fontId="1"/>
  </si>
  <si>
    <t>・本庁者の南庁舎をリース対象とします。※北庁舎は施工済のため、対象外
・南庁舎は照明制御システムあり
・非常階段照明等の一部ＬＥＤ化あり</t>
    <rPh sb="1" eb="3">
      <t>ホンチョウ</t>
    </rPh>
    <rPh sb="3" eb="4">
      <t>シャ</t>
    </rPh>
    <rPh sb="5" eb="8">
      <t>ミナミチョウシャ</t>
    </rPh>
    <rPh sb="12" eb="14">
      <t>タイショウ</t>
    </rPh>
    <rPh sb="20" eb="23">
      <t>キタチョウシャ</t>
    </rPh>
    <rPh sb="24" eb="26">
      <t>セコウ</t>
    </rPh>
    <rPh sb="26" eb="27">
      <t>ズミ</t>
    </rPh>
    <rPh sb="31" eb="34">
      <t>タイショウガイ</t>
    </rPh>
    <rPh sb="36" eb="39">
      <t>ミナミチョウシャ</t>
    </rPh>
    <rPh sb="40" eb="42">
      <t>ショウメイ</t>
    </rPh>
    <rPh sb="42" eb="44">
      <t>セイギョ</t>
    </rPh>
    <rPh sb="52" eb="56">
      <t>ヒジョウカイダン</t>
    </rPh>
    <rPh sb="56" eb="58">
      <t>ショウメイ</t>
    </rPh>
    <rPh sb="58" eb="59">
      <t>ナド</t>
    </rPh>
    <rPh sb="60" eb="62">
      <t>イチブ</t>
    </rPh>
    <rPh sb="65" eb="66">
      <t>カ</t>
    </rPh>
    <phoneticPr fontId="1"/>
  </si>
  <si>
    <t>×</t>
    <phoneticPr fontId="1"/>
  </si>
  <si>
    <t>警防第１係
金田知大</t>
    <rPh sb="0" eb="2">
      <t>ケイボウ</t>
    </rPh>
    <rPh sb="2" eb="3">
      <t>ダイ</t>
    </rPh>
    <rPh sb="4" eb="5">
      <t>カカリ</t>
    </rPh>
    <rPh sb="6" eb="8">
      <t>カナダ</t>
    </rPh>
    <rPh sb="8" eb="9">
      <t>シ</t>
    </rPh>
    <rPh sb="9" eb="10">
      <t>ダイ</t>
    </rPh>
    <phoneticPr fontId="1"/>
  </si>
  <si>
    <t>既に施設内でＬＥＤ化が進んでいるため。</t>
    <rPh sb="0" eb="1">
      <t>スデ</t>
    </rPh>
    <rPh sb="2" eb="4">
      <t>シセツ</t>
    </rPh>
    <rPh sb="4" eb="5">
      <t>ナイ</t>
    </rPh>
    <rPh sb="9" eb="10">
      <t>カ</t>
    </rPh>
    <rPh sb="11" eb="12">
      <t>スス</t>
    </rPh>
    <phoneticPr fontId="1"/>
  </si>
  <si>
    <t>杉浦</t>
    <rPh sb="0" eb="2">
      <t>スギウラ</t>
    </rPh>
    <phoneticPr fontId="1"/>
  </si>
  <si>
    <t>点灯時間が短いため</t>
    <rPh sb="0" eb="2">
      <t>テントウ</t>
    </rPh>
    <rPh sb="2" eb="4">
      <t>ジカン</t>
    </rPh>
    <rPh sb="5" eb="6">
      <t>ミジカ</t>
    </rPh>
    <phoneticPr fontId="1"/>
  </si>
  <si>
    <t>山本</t>
    <rPh sb="0" eb="2">
      <t>ヤマモト</t>
    </rPh>
    <phoneticPr fontId="1"/>
  </si>
  <si>
    <t>200万円以下（少額工事の範囲内）でできるもの</t>
    <rPh sb="3" eb="5">
      <t>マンエン</t>
    </rPh>
    <rPh sb="5" eb="7">
      <t>イカ</t>
    </rPh>
    <rPh sb="8" eb="10">
      <t>ショウガク</t>
    </rPh>
    <rPh sb="10" eb="12">
      <t>コウジ</t>
    </rPh>
    <rPh sb="13" eb="16">
      <t>ハンイナイ</t>
    </rPh>
    <phoneticPr fontId="1"/>
  </si>
  <si>
    <t>松下駐車場</t>
    <rPh sb="0" eb="2">
      <t>マツシタ</t>
    </rPh>
    <rPh sb="2" eb="5">
      <t>チュウシャジョウ</t>
    </rPh>
    <phoneticPr fontId="1"/>
  </si>
  <si>
    <t>水銀灯　1本</t>
    <rPh sb="0" eb="3">
      <t>スイギントウ</t>
    </rPh>
    <rPh sb="5" eb="6">
      <t>ホン</t>
    </rPh>
    <phoneticPr fontId="1"/>
  </si>
  <si>
    <t>神戸駅前広場</t>
    <rPh sb="0" eb="2">
      <t>カンベ</t>
    </rPh>
    <rPh sb="2" eb="3">
      <t>エキ</t>
    </rPh>
    <rPh sb="3" eb="4">
      <t>マエ</t>
    </rPh>
    <rPh sb="4" eb="6">
      <t>ヒロバ</t>
    </rPh>
    <phoneticPr fontId="1"/>
  </si>
  <si>
    <t>神戸駅駐輪場</t>
    <rPh sb="0" eb="2">
      <t>カンベ</t>
    </rPh>
    <rPh sb="2" eb="3">
      <t>エキ</t>
    </rPh>
    <rPh sb="3" eb="6">
      <t>チュウリンジョウ</t>
    </rPh>
    <phoneticPr fontId="1"/>
  </si>
  <si>
    <t>新浜公園</t>
    <rPh sb="0" eb="2">
      <t>ニイハマ</t>
    </rPh>
    <rPh sb="2" eb="4">
      <t>コウエン</t>
    </rPh>
    <phoneticPr fontId="1"/>
  </si>
  <si>
    <t>ほると台１号公園</t>
    <rPh sb="3" eb="4">
      <t>ダイ</t>
    </rPh>
    <rPh sb="5" eb="6">
      <t>ゴウ</t>
    </rPh>
    <rPh sb="6" eb="8">
      <t>コウエン</t>
    </rPh>
    <phoneticPr fontId="1"/>
  </si>
  <si>
    <t>水銀灯　2本</t>
    <rPh sb="0" eb="3">
      <t>スイギントウ</t>
    </rPh>
    <rPh sb="5" eb="6">
      <t>ホン</t>
    </rPh>
    <phoneticPr fontId="1"/>
  </si>
  <si>
    <t>ほると台２号公園</t>
    <rPh sb="3" eb="4">
      <t>ダイ</t>
    </rPh>
    <rPh sb="5" eb="6">
      <t>ゴウ</t>
    </rPh>
    <rPh sb="6" eb="8">
      <t>コウエン</t>
    </rPh>
    <phoneticPr fontId="1"/>
  </si>
  <si>
    <t>ほると台３号公園</t>
    <rPh sb="3" eb="4">
      <t>ダイ</t>
    </rPh>
    <rPh sb="5" eb="6">
      <t>ゴウ</t>
    </rPh>
    <rPh sb="6" eb="8">
      <t>コウエン</t>
    </rPh>
    <phoneticPr fontId="1"/>
  </si>
  <si>
    <t>ほると台４号公園</t>
    <rPh sb="3" eb="4">
      <t>ダイ</t>
    </rPh>
    <rPh sb="5" eb="6">
      <t>ゴウ</t>
    </rPh>
    <rPh sb="6" eb="8">
      <t>コウエン</t>
    </rPh>
    <phoneticPr fontId="1"/>
  </si>
  <si>
    <t>鈴木</t>
    <rPh sb="0" eb="2">
      <t>スズキ</t>
    </rPh>
    <phoneticPr fontId="1"/>
  </si>
  <si>
    <t>岡村</t>
    <rPh sb="0" eb="2">
      <t>オカムラ</t>
    </rPh>
    <phoneticPr fontId="1"/>
  </si>
  <si>
    <t>✖</t>
    <phoneticPr fontId="1"/>
  </si>
  <si>
    <t>⑧10年以内に施設の廃止の可能性があるため対象外としたい</t>
    <rPh sb="3" eb="4">
      <t>ネン</t>
    </rPh>
    <rPh sb="4" eb="6">
      <t>イナイ</t>
    </rPh>
    <rPh sb="7" eb="9">
      <t>シセツ</t>
    </rPh>
    <rPh sb="10" eb="12">
      <t>ハイシ</t>
    </rPh>
    <rPh sb="13" eb="16">
      <t>カノウセイ</t>
    </rPh>
    <rPh sb="21" eb="24">
      <t>タイショウガイ</t>
    </rPh>
    <phoneticPr fontId="1"/>
  </si>
  <si>
    <t>✕</t>
    <phoneticPr fontId="1"/>
  </si>
  <si>
    <t>鈴木孝彰</t>
    <rPh sb="0" eb="2">
      <t>スズキ</t>
    </rPh>
    <rPh sb="2" eb="3">
      <t>タカ</t>
    </rPh>
    <rPh sb="3" eb="4">
      <t>アキ</t>
    </rPh>
    <phoneticPr fontId="1"/>
  </si>
  <si>
    <t>工事費200万円以下でリース対象外のため</t>
    <rPh sb="0" eb="3">
      <t>コウジヒ</t>
    </rPh>
    <rPh sb="6" eb="8">
      <t>マンエン</t>
    </rPh>
    <rPh sb="8" eb="10">
      <t>イカ</t>
    </rPh>
    <rPh sb="14" eb="16">
      <t>タイショウ</t>
    </rPh>
    <rPh sb="16" eb="17">
      <t>ガイ</t>
    </rPh>
    <phoneticPr fontId="1"/>
  </si>
  <si>
    <t>森下貞延</t>
    <rPh sb="0" eb="2">
      <t>モリシタ</t>
    </rPh>
    <rPh sb="2" eb="4">
      <t>サダノブ</t>
    </rPh>
    <phoneticPr fontId="1"/>
  </si>
  <si>
    <t>〇</t>
    <phoneticPr fontId="1"/>
  </si>
  <si>
    <t>横山　大季</t>
    <rPh sb="0" eb="2">
      <t>ヨコヤマ</t>
    </rPh>
    <rPh sb="3" eb="5">
      <t>ヒロキ</t>
    </rPh>
    <phoneticPr fontId="1"/>
  </si>
  <si>
    <t>長寿命化改修工事が発注済であり、当該工事の中でＬＥＤ化するため。</t>
    <rPh sb="0" eb="4">
      <t>チョウジュミョウカ</t>
    </rPh>
    <rPh sb="4" eb="6">
      <t>カイシュウ</t>
    </rPh>
    <rPh sb="6" eb="8">
      <t>コウジ</t>
    </rPh>
    <rPh sb="9" eb="11">
      <t>ハッチュウ</t>
    </rPh>
    <rPh sb="11" eb="12">
      <t>ズ</t>
    </rPh>
    <rPh sb="16" eb="18">
      <t>トウガイ</t>
    </rPh>
    <rPh sb="18" eb="20">
      <t>コウジ</t>
    </rPh>
    <rPh sb="21" eb="22">
      <t>ナカ</t>
    </rPh>
    <rPh sb="26" eb="27">
      <t>カ</t>
    </rPh>
    <phoneticPr fontId="1"/>
  </si>
  <si>
    <t>△</t>
    <phoneticPr fontId="1"/>
  </si>
  <si>
    <t>学校施設環境改善交付金が採択されなければリースを検討したい。採択予定時期：令和8年2月</t>
    <rPh sb="0" eb="2">
      <t>ガッコウ</t>
    </rPh>
    <rPh sb="2" eb="4">
      <t>シセツ</t>
    </rPh>
    <rPh sb="4" eb="6">
      <t>カンキョウ</t>
    </rPh>
    <rPh sb="6" eb="8">
      <t>カイゼン</t>
    </rPh>
    <rPh sb="8" eb="11">
      <t>コウフキン</t>
    </rPh>
    <rPh sb="12" eb="14">
      <t>サイタク</t>
    </rPh>
    <rPh sb="24" eb="26">
      <t>ケントウ</t>
    </rPh>
    <rPh sb="30" eb="32">
      <t>サイタク</t>
    </rPh>
    <rPh sb="32" eb="34">
      <t>ヨテイ</t>
    </rPh>
    <rPh sb="34" eb="36">
      <t>ジキ</t>
    </rPh>
    <rPh sb="37" eb="39">
      <t>レイワ</t>
    </rPh>
    <rPh sb="40" eb="41">
      <t>ネン</t>
    </rPh>
    <rPh sb="42" eb="43">
      <t>ガツ</t>
    </rPh>
    <phoneticPr fontId="1"/>
  </si>
  <si>
    <t>×</t>
  </si>
  <si>
    <t>石原</t>
    <rPh sb="0" eb="2">
      <t>イシハラ</t>
    </rPh>
    <phoneticPr fontId="1"/>
  </si>
  <si>
    <t>現在PFI事業期間中（H26~R10）で、その間の維持管理及び運営は田原学校給食サービスが行っている。今後、次期事業手法の検討をしていく中で、機器の更新を行うような大規模修繕についても検討していくため。</t>
    <rPh sb="0" eb="2">
      <t>ゲンザイ</t>
    </rPh>
    <rPh sb="5" eb="7">
      <t>ジギョウ</t>
    </rPh>
    <rPh sb="7" eb="9">
      <t>キカン</t>
    </rPh>
    <rPh sb="9" eb="10">
      <t>チュウ</t>
    </rPh>
    <rPh sb="23" eb="24">
      <t>カン</t>
    </rPh>
    <rPh sb="25" eb="27">
      <t>イジ</t>
    </rPh>
    <rPh sb="27" eb="29">
      <t>カンリ</t>
    </rPh>
    <rPh sb="29" eb="30">
      <t>オヨ</t>
    </rPh>
    <rPh sb="31" eb="33">
      <t>ウンエイ</t>
    </rPh>
    <rPh sb="34" eb="36">
      <t>タハラ</t>
    </rPh>
    <rPh sb="36" eb="38">
      <t>ガッコウ</t>
    </rPh>
    <rPh sb="38" eb="40">
      <t>キュウショク</t>
    </rPh>
    <rPh sb="45" eb="46">
      <t>オコナ</t>
    </rPh>
    <rPh sb="51" eb="53">
      <t>コンゴ</t>
    </rPh>
    <rPh sb="54" eb="56">
      <t>ジキ</t>
    </rPh>
    <rPh sb="56" eb="58">
      <t>ジギョウ</t>
    </rPh>
    <rPh sb="58" eb="60">
      <t>シュホウ</t>
    </rPh>
    <rPh sb="61" eb="63">
      <t>ケントウ</t>
    </rPh>
    <rPh sb="68" eb="69">
      <t>ナカ</t>
    </rPh>
    <rPh sb="92" eb="94">
      <t>ケントウ</t>
    </rPh>
    <phoneticPr fontId="1"/>
  </si>
  <si>
    <t>中神</t>
    <rPh sb="0" eb="2">
      <t>ナカガミ</t>
    </rPh>
    <phoneticPr fontId="1"/>
  </si>
  <si>
    <t>市外の施設のため
山村都市交流拠点施設の動向によって施設廃止の可能性があるため</t>
    <rPh sb="0" eb="2">
      <t>シガイ</t>
    </rPh>
    <rPh sb="3" eb="5">
      <t>シセツ</t>
    </rPh>
    <rPh sb="9" eb="11">
      <t>サンソン</t>
    </rPh>
    <rPh sb="11" eb="13">
      <t>トシ</t>
    </rPh>
    <rPh sb="13" eb="15">
      <t>コウリュウ</t>
    </rPh>
    <rPh sb="15" eb="17">
      <t>キョテン</t>
    </rPh>
    <rPh sb="17" eb="19">
      <t>シセツ</t>
    </rPh>
    <rPh sb="20" eb="22">
      <t>ドウコウ</t>
    </rPh>
    <rPh sb="26" eb="28">
      <t>シセツ</t>
    </rPh>
    <rPh sb="28" eb="30">
      <t>ハイシ</t>
    </rPh>
    <rPh sb="31" eb="34">
      <t>カノウセイ</t>
    </rPh>
    <phoneticPr fontId="1"/>
  </si>
  <si>
    <t>河口、川嶋</t>
    <rPh sb="0" eb="2">
      <t>カワグチ</t>
    </rPh>
    <rPh sb="3" eb="5">
      <t>カワシマ</t>
    </rPh>
    <phoneticPr fontId="1"/>
  </si>
  <si>
    <t>山口</t>
    <rPh sb="0" eb="2">
      <t>ヤマグチ</t>
    </rPh>
    <phoneticPr fontId="1"/>
  </si>
  <si>
    <t>令和10年度末閉園予定</t>
    <rPh sb="0" eb="2">
      <t>レイワ</t>
    </rPh>
    <rPh sb="4" eb="6">
      <t>ネンド</t>
    </rPh>
    <rPh sb="6" eb="7">
      <t>マツ</t>
    </rPh>
    <rPh sb="7" eb="9">
      <t>ヘイエン</t>
    </rPh>
    <rPh sb="9" eb="11">
      <t>ヨテイ</t>
    </rPh>
    <phoneticPr fontId="1"/>
  </si>
  <si>
    <t>園建設時にほぼLED化しており、一部未対応箇所は、担当課で調査・対応していく。</t>
    <rPh sb="0" eb="1">
      <t>エン</t>
    </rPh>
    <rPh sb="1" eb="3">
      <t>ケンセツ</t>
    </rPh>
    <rPh sb="3" eb="4">
      <t>ジ</t>
    </rPh>
    <rPh sb="16" eb="18">
      <t>イチブ</t>
    </rPh>
    <rPh sb="18" eb="21">
      <t>ミタイオウ</t>
    </rPh>
    <rPh sb="21" eb="23">
      <t>カショ</t>
    </rPh>
    <rPh sb="25" eb="28">
      <t>タントウカ</t>
    </rPh>
    <rPh sb="29" eb="31">
      <t>チョウサ</t>
    </rPh>
    <rPh sb="32" eb="34">
      <t>タイオウ</t>
    </rPh>
    <phoneticPr fontId="1"/>
  </si>
  <si>
    <t>施設改修時にほぼLED化しており、一部未対応箇所は、担当課で調査・対応していく。</t>
    <rPh sb="0" eb="2">
      <t>シセツ</t>
    </rPh>
    <rPh sb="2" eb="4">
      <t>カイシュウ</t>
    </rPh>
    <rPh sb="4" eb="5">
      <t>ジ</t>
    </rPh>
    <rPh sb="17" eb="19">
      <t>イチブ</t>
    </rPh>
    <rPh sb="19" eb="22">
      <t>ミタイオウ</t>
    </rPh>
    <rPh sb="22" eb="24">
      <t>カショ</t>
    </rPh>
    <rPh sb="26" eb="29">
      <t>タントウカ</t>
    </rPh>
    <rPh sb="30" eb="32">
      <t>チョウサ</t>
    </rPh>
    <rPh sb="33" eb="35">
      <t>タイオウ</t>
    </rPh>
    <phoneticPr fontId="1"/>
  </si>
  <si>
    <t>清田篤史</t>
    <rPh sb="0" eb="2">
      <t>キヨタ</t>
    </rPh>
    <rPh sb="2" eb="4">
      <t>アツシ</t>
    </rPh>
    <phoneticPr fontId="1"/>
  </si>
  <si>
    <t>規模が大きく、少額工事以上の工事費となるため導入対象としたい。</t>
    <rPh sb="0" eb="2">
      <t>キボ</t>
    </rPh>
    <rPh sb="3" eb="4">
      <t>オオ</t>
    </rPh>
    <rPh sb="7" eb="9">
      <t>ショウガク</t>
    </rPh>
    <rPh sb="9" eb="11">
      <t>コウジ</t>
    </rPh>
    <rPh sb="11" eb="13">
      <t>イジョウ</t>
    </rPh>
    <rPh sb="14" eb="17">
      <t>コウジヒ</t>
    </rPh>
    <rPh sb="22" eb="24">
      <t>ドウニュウ</t>
    </rPh>
    <rPh sb="24" eb="26">
      <t>タイショウ</t>
    </rPh>
    <phoneticPr fontId="1"/>
  </si>
  <si>
    <t>現在ＬＥＤ化改修工事中のため対象外。</t>
    <rPh sb="0" eb="2">
      <t>ゲンザイ</t>
    </rPh>
    <rPh sb="5" eb="6">
      <t>カ</t>
    </rPh>
    <rPh sb="6" eb="8">
      <t>カイシュウ</t>
    </rPh>
    <rPh sb="8" eb="10">
      <t>コウジ</t>
    </rPh>
    <rPh sb="10" eb="11">
      <t>チュウ</t>
    </rPh>
    <rPh sb="14" eb="17">
      <t>タイショウガイ</t>
    </rPh>
    <phoneticPr fontId="1"/>
  </si>
  <si>
    <t>朝倉正裕</t>
    <rPh sb="0" eb="4">
      <t>アサクラタダヒロ</t>
    </rPh>
    <phoneticPr fontId="1"/>
  </si>
  <si>
    <t>少額工事以上の金額となるため、一括リースの対象施設としたい</t>
    <phoneticPr fontId="1"/>
  </si>
  <si>
    <t>現在休館中宇で、今後の利用が未定のため</t>
    <rPh sb="0" eb="2">
      <t>ゲンザイ</t>
    </rPh>
    <rPh sb="2" eb="5">
      <t>キュウカンチュウ</t>
    </rPh>
    <rPh sb="5" eb="6">
      <t>ウ</t>
    </rPh>
    <rPh sb="8" eb="10">
      <t>コンゴ</t>
    </rPh>
    <rPh sb="11" eb="13">
      <t>リヨウ</t>
    </rPh>
    <rPh sb="14" eb="16">
      <t>ミテイ</t>
    </rPh>
    <phoneticPr fontId="1"/>
  </si>
  <si>
    <t>Ｒ７に全館ＬＥＤ化工事が終了したため</t>
    <rPh sb="3" eb="5">
      <t>ゼンカン</t>
    </rPh>
    <rPh sb="8" eb="9">
      <t>カ</t>
    </rPh>
    <rPh sb="9" eb="11">
      <t>コウジ</t>
    </rPh>
    <rPh sb="12" eb="14">
      <t>シュウリョウ</t>
    </rPh>
    <phoneticPr fontId="1"/>
  </si>
  <si>
    <t>少額工事で対応可能なため</t>
    <rPh sb="0" eb="2">
      <t>ショウガク</t>
    </rPh>
    <rPh sb="2" eb="4">
      <t>コウジ</t>
    </rPh>
    <rPh sb="5" eb="7">
      <t>タイオウ</t>
    </rPh>
    <rPh sb="7" eb="9">
      <t>カノウ</t>
    </rPh>
    <phoneticPr fontId="1"/>
  </si>
  <si>
    <t>少額工事で対応可能なため</t>
    <phoneticPr fontId="1"/>
  </si>
  <si>
    <t>中村隆憲</t>
    <rPh sb="0" eb="2">
      <t>ナカムラ</t>
    </rPh>
    <rPh sb="2" eb="4">
      <t>タカノリ</t>
    </rPh>
    <phoneticPr fontId="1"/>
  </si>
  <si>
    <t>交通公園の外灯を含めても工事費用は200万円を下回るが、一括リース導入を検討していただきたい。</t>
    <rPh sb="0" eb="2">
      <t>コウツウ</t>
    </rPh>
    <rPh sb="2" eb="4">
      <t>コウエン</t>
    </rPh>
    <rPh sb="5" eb="7">
      <t>ガイトウ</t>
    </rPh>
    <rPh sb="8" eb="9">
      <t>フク</t>
    </rPh>
    <rPh sb="12" eb="14">
      <t>コウジ</t>
    </rPh>
    <rPh sb="14" eb="16">
      <t>ヒヨウ</t>
    </rPh>
    <rPh sb="20" eb="22">
      <t>マンエン</t>
    </rPh>
    <rPh sb="23" eb="25">
      <t>シタマワ</t>
    </rPh>
    <rPh sb="28" eb="30">
      <t>イッカツ</t>
    </rPh>
    <rPh sb="33" eb="35">
      <t>ドウニュウ</t>
    </rPh>
    <rPh sb="36" eb="38">
      <t>ケントウ</t>
    </rPh>
    <phoneticPr fontId="1"/>
  </si>
  <si>
    <t>鈴木義信</t>
    <rPh sb="0" eb="2">
      <t>スズキ</t>
    </rPh>
    <rPh sb="2" eb="4">
      <t>ヨシノブ</t>
    </rPh>
    <phoneticPr fontId="1"/>
  </si>
  <si>
    <t>令和12～13年度に解体予定のため</t>
    <rPh sb="0" eb="2">
      <t>レイワ</t>
    </rPh>
    <rPh sb="7" eb="9">
      <t>ネンド</t>
    </rPh>
    <rPh sb="10" eb="12">
      <t>カイタイ</t>
    </rPh>
    <rPh sb="12" eb="14">
      <t>ヨテイ</t>
    </rPh>
    <phoneticPr fontId="1"/>
  </si>
  <si>
    <t>杉浦　裕司</t>
    <rPh sb="0" eb="2">
      <t>スギウラ</t>
    </rPh>
    <rPh sb="3" eb="5">
      <t>ユウジ</t>
    </rPh>
    <phoneticPr fontId="1"/>
  </si>
  <si>
    <t>一部ＬＥＤ化が進んではいるが、今後、導入していくためには、膨大な時間及び費用がかかってしまうため一括リースの対象としたい。</t>
    <rPh sb="0" eb="2">
      <t>イチブ</t>
    </rPh>
    <rPh sb="5" eb="6">
      <t>カ</t>
    </rPh>
    <rPh sb="7" eb="8">
      <t>スス</t>
    </rPh>
    <rPh sb="15" eb="17">
      <t>コンゴ</t>
    </rPh>
    <rPh sb="18" eb="20">
      <t>ドウニュウ</t>
    </rPh>
    <rPh sb="29" eb="31">
      <t>ボウダイ</t>
    </rPh>
    <rPh sb="32" eb="34">
      <t>ジカン</t>
    </rPh>
    <rPh sb="34" eb="35">
      <t>オヨ</t>
    </rPh>
    <rPh sb="36" eb="38">
      <t>ヒヨウ</t>
    </rPh>
    <rPh sb="48" eb="50">
      <t>イッカツ</t>
    </rPh>
    <rPh sb="54" eb="56">
      <t>タイショウ</t>
    </rPh>
    <phoneticPr fontId="1"/>
  </si>
  <si>
    <t>彦坂　幸子</t>
    <rPh sb="0" eb="2">
      <t>ヒコ</t>
    </rPh>
    <rPh sb="3" eb="5">
      <t>ユキコ</t>
    </rPh>
    <phoneticPr fontId="1"/>
  </si>
  <si>
    <t>未導入部分は少数であるため、所管課で対応</t>
    <rPh sb="0" eb="3">
      <t>ミドウニュウ</t>
    </rPh>
    <rPh sb="3" eb="5">
      <t>ブブン</t>
    </rPh>
    <rPh sb="6" eb="8">
      <t>ショウスウ</t>
    </rPh>
    <rPh sb="14" eb="16">
      <t>ショカン</t>
    </rPh>
    <rPh sb="16" eb="17">
      <t>カ</t>
    </rPh>
    <rPh sb="18" eb="20">
      <t>タイオウ</t>
    </rPh>
    <phoneticPr fontId="1"/>
  </si>
  <si>
    <t>赤羽根市民センター複合化に伴いR10～11に解体予定であるため。</t>
    <rPh sb="0" eb="3">
      <t>アカバネ</t>
    </rPh>
    <rPh sb="3" eb="5">
      <t>シミン</t>
    </rPh>
    <rPh sb="9" eb="12">
      <t>フクゴウカ</t>
    </rPh>
    <rPh sb="13" eb="14">
      <t>トモナ</t>
    </rPh>
    <rPh sb="22" eb="24">
      <t>カイタイ</t>
    </rPh>
    <rPh sb="24" eb="26">
      <t>ヨテイ</t>
    </rPh>
    <phoneticPr fontId="1"/>
  </si>
  <si>
    <t>生涯学習課主幹・市民サービス課 浪崎</t>
    <rPh sb="0" eb="5">
      <t>ショウガイガクシュウカ</t>
    </rPh>
    <rPh sb="5" eb="7">
      <t>シュカン</t>
    </rPh>
    <rPh sb="8" eb="10">
      <t>シミン</t>
    </rPh>
    <rPh sb="14" eb="15">
      <t>カ</t>
    </rPh>
    <rPh sb="16" eb="18">
      <t>ナミザキ</t>
    </rPh>
    <phoneticPr fontId="1"/>
  </si>
  <si>
    <t>一部の部屋が既にLED化しており、リースのLED照明と混在すると今後の維持管理がしにくいため、一括リース対象外としたい</t>
  </si>
  <si>
    <t>市民サービス課
所管は『文化財課』</t>
    <rPh sb="0" eb="2">
      <t>シミン</t>
    </rPh>
    <rPh sb="6" eb="7">
      <t>カ</t>
    </rPh>
    <rPh sb="8" eb="10">
      <t>ショカン</t>
    </rPh>
    <phoneticPr fontId="1"/>
  </si>
  <si>
    <t>渥美郷土資料館</t>
    <rPh sb="0" eb="2">
      <t>アツミ</t>
    </rPh>
    <rPh sb="2" eb="4">
      <t>キョウド</t>
    </rPh>
    <rPh sb="4" eb="7">
      <t>シリョウカン</t>
    </rPh>
    <phoneticPr fontId="1"/>
  </si>
  <si>
    <t>文化財課長・
市民サービス課 永井</t>
    <rPh sb="0" eb="3">
      <t>ブンカザイ</t>
    </rPh>
    <rPh sb="3" eb="4">
      <t>カ</t>
    </rPh>
    <rPh sb="4" eb="5">
      <t>チョウ</t>
    </rPh>
    <rPh sb="7" eb="9">
      <t>シミン</t>
    </rPh>
    <rPh sb="13" eb="14">
      <t>カ</t>
    </rPh>
    <rPh sb="15" eb="17">
      <t>ナガイ</t>
    </rPh>
    <phoneticPr fontId="1"/>
  </si>
  <si>
    <t>少額工事以上の金額となるため、一括リースの対象施設としたい
・収蔵室､作業室､倉庫は点灯時間が短い（対象外？）</t>
    <rPh sb="0" eb="2">
      <t>ショウガク</t>
    </rPh>
    <rPh sb="2" eb="4">
      <t>コウジ</t>
    </rPh>
    <rPh sb="4" eb="6">
      <t>イジョウ</t>
    </rPh>
    <rPh sb="7" eb="9">
      <t>キンガク</t>
    </rPh>
    <rPh sb="15" eb="17">
      <t>イッカツ</t>
    </rPh>
    <rPh sb="21" eb="23">
      <t>タイショウ</t>
    </rPh>
    <rPh sb="23" eb="25">
      <t>シセツ</t>
    </rPh>
    <rPh sb="35" eb="38">
      <t>サギョウシツ</t>
    </rPh>
    <rPh sb="39" eb="41">
      <t>ソウコ</t>
    </rPh>
    <phoneticPr fontId="1"/>
  </si>
  <si>
    <t>①球のみLED、器具は未対応
ＬＥＤ球　４０Ｗ×１６１個</t>
    <rPh sb="18" eb="19">
      <t>キュウ</t>
    </rPh>
    <rPh sb="27" eb="28">
      <t>コ</t>
    </rPh>
    <phoneticPr fontId="1"/>
  </si>
  <si>
    <t>事務室・研究室・研修室：40W×2　　18個
　　　　　　　　　　　　20W×2　　 1個
　　　　　　　　　　　　40W×単　　1個
トイレ・ホール・階段　：40W×単　  13個
　　　　　　　　　　　　20W×２　　3個
　　　　　　　　　　　　20W×単　　1個
展示室・ショーケース　：40W×３　  44個
　　　　　　　　　　　　40W×２　  41個
　　　　　　　　　　　　40W×単　  31個
　　　　　　　　　　　　20W×３　　4個
　　　　　　　　　　　　20W×２　　4個
　　　　　　　　　　　　40W×２　  41個
　　　　　　　　　　　　40W×単　  31個
　　　　　　　　　　　　20W×３　　4個
　　　　　　　　　　　　20W×２　　4個
　　　　　　　　未使用  20W白熱灯　36個
収蔵室・作業室・倉庫：　40W×２　  17個
　　　　　　　　　　　　40W×単　　6個
　　　　　　　　　　　　20W×２　　5個
　　　　　　　　　　　　20W×単　　3個
　　　　　　　　　　　　10W×単　　2個</t>
    <rPh sb="0" eb="3">
      <t>ジムシツ</t>
    </rPh>
    <rPh sb="4" eb="6">
      <t>ケンキュウ</t>
    </rPh>
    <rPh sb="6" eb="7">
      <t>シツ</t>
    </rPh>
    <rPh sb="8" eb="11">
      <t>ケンシュウシツ</t>
    </rPh>
    <rPh sb="21" eb="22">
      <t>コ</t>
    </rPh>
    <rPh sb="44" eb="45">
      <t>コ</t>
    </rPh>
    <rPh sb="62" eb="63">
      <t>タン</t>
    </rPh>
    <rPh sb="66" eb="67">
      <t>コ</t>
    </rPh>
    <rPh sb="136" eb="139">
      <t>テンジシツ</t>
    </rPh>
    <rPh sb="158" eb="159">
      <t>コ</t>
    </rPh>
    <rPh sb="182" eb="183">
      <t>コ</t>
    </rPh>
    <rPh sb="199" eb="201">
      <t>カケルタン</t>
    </rPh>
    <rPh sb="206" eb="207">
      <t>コ</t>
    </rPh>
    <rPh sb="228" eb="229">
      <t>コ</t>
    </rPh>
    <rPh sb="250" eb="251">
      <t>コ</t>
    </rPh>
    <rPh sb="274" eb="275">
      <t>コ</t>
    </rPh>
    <rPh sb="292" eb="293">
      <t>タン</t>
    </rPh>
    <rPh sb="298" eb="299">
      <t>コ</t>
    </rPh>
    <rPh sb="320" eb="321">
      <t>コ</t>
    </rPh>
    <rPh sb="342" eb="343">
      <t>コ</t>
    </rPh>
    <rPh sb="352" eb="355">
      <t>ミシヨウ</t>
    </rPh>
    <rPh sb="360" eb="363">
      <t>ハクネツトウ</t>
    </rPh>
    <rPh sb="366" eb="367">
      <t>コ</t>
    </rPh>
    <rPh sb="368" eb="370">
      <t>シュウゾウ</t>
    </rPh>
    <rPh sb="370" eb="371">
      <t>シツ</t>
    </rPh>
    <rPh sb="372" eb="374">
      <t>サギョウ</t>
    </rPh>
    <rPh sb="374" eb="375">
      <t>シツ</t>
    </rPh>
    <rPh sb="376" eb="378">
      <t>ソウコ</t>
    </rPh>
    <rPh sb="390" eb="391">
      <t>コ</t>
    </rPh>
    <rPh sb="407" eb="409">
      <t>カケルタン</t>
    </rPh>
    <rPh sb="412" eb="413">
      <t>コ</t>
    </rPh>
    <rPh sb="434" eb="435">
      <t>コ</t>
    </rPh>
    <rPh sb="451" eb="453">
      <t>カケルタン</t>
    </rPh>
    <rPh sb="456" eb="457">
      <t>コ</t>
    </rPh>
    <rPh sb="474" eb="475">
      <t>タン</t>
    </rPh>
    <rPh sb="478" eb="479">
      <t>コ</t>
    </rPh>
    <phoneticPr fontId="1"/>
  </si>
  <si>
    <t>R7.10.10
LED調査結果を修正</t>
    <rPh sb="12" eb="14">
      <t>チョウサ</t>
    </rPh>
    <rPh sb="14" eb="16">
      <t>ケッカ</t>
    </rPh>
    <rPh sb="17" eb="19">
      <t>シュウセイ</t>
    </rPh>
    <phoneticPr fontId="1"/>
  </si>
  <si>
    <t>郷土資料展示収蔵館</t>
    <rPh sb="0" eb="2">
      <t>キョウド</t>
    </rPh>
    <rPh sb="2" eb="4">
      <t>シリョウ</t>
    </rPh>
    <rPh sb="4" eb="6">
      <t>テンジ</t>
    </rPh>
    <rPh sb="6" eb="8">
      <t>シュウゾウ</t>
    </rPh>
    <rPh sb="8" eb="9">
      <t>カン</t>
    </rPh>
    <phoneticPr fontId="1"/>
  </si>
  <si>
    <t>少額工事以上の金額となるため、一括リースの対象施設としたい
・ホール・整理室は埋蔵品整理で常時使用
・収蔵室等は点灯時間が短い（対象外？）</t>
    <rPh sb="0" eb="2">
      <t>ショウガク</t>
    </rPh>
    <rPh sb="2" eb="4">
      <t>コウジ</t>
    </rPh>
    <rPh sb="4" eb="6">
      <t>イジョウ</t>
    </rPh>
    <rPh sb="7" eb="9">
      <t>キンガク</t>
    </rPh>
    <rPh sb="15" eb="17">
      <t>イッカツ</t>
    </rPh>
    <rPh sb="21" eb="23">
      <t>タイショウ</t>
    </rPh>
    <rPh sb="23" eb="25">
      <t>シセツ</t>
    </rPh>
    <rPh sb="35" eb="37">
      <t>セイリ</t>
    </rPh>
    <rPh sb="37" eb="38">
      <t>シツ</t>
    </rPh>
    <rPh sb="39" eb="41">
      <t>マイゾウ</t>
    </rPh>
    <rPh sb="41" eb="42">
      <t>ヒン</t>
    </rPh>
    <rPh sb="42" eb="44">
      <t>セイリ</t>
    </rPh>
    <rPh sb="45" eb="47">
      <t>ジョウジ</t>
    </rPh>
    <rPh sb="47" eb="49">
      <t>シヨウ</t>
    </rPh>
    <rPh sb="51" eb="53">
      <t>シュウゾウ</t>
    </rPh>
    <rPh sb="53" eb="54">
      <t>シツ</t>
    </rPh>
    <rPh sb="54" eb="55">
      <t>トウ</t>
    </rPh>
    <rPh sb="64" eb="67">
      <t>タイショウガイ</t>
    </rPh>
    <phoneticPr fontId="1"/>
  </si>
  <si>
    <t>ホール・整理室１、２：蛍光灯　40W×２　　23個
　　　　　　　　　　　蛍光灯　40W×単　　 1個
収蔵室・展示収蔵室 等：蛍光灯　40W×２　  29個
　　　　　　　　　　　蛍光灯　40W×単　　55個
　　　　　　　　　　　蛍光灯　20W×単　　  3個</t>
    <rPh sb="11" eb="14">
      <t>ケイコウトウ</t>
    </rPh>
    <rPh sb="24" eb="25">
      <t>コ</t>
    </rPh>
    <rPh sb="37" eb="40">
      <t>ケイコウトウ</t>
    </rPh>
    <rPh sb="45" eb="46">
      <t>タン</t>
    </rPh>
    <rPh sb="50" eb="51">
      <t>コ</t>
    </rPh>
    <rPh sb="52" eb="54">
      <t>シュウゾウ</t>
    </rPh>
    <rPh sb="54" eb="55">
      <t>シツ</t>
    </rPh>
    <rPh sb="56" eb="58">
      <t>テンジ</t>
    </rPh>
    <rPh sb="58" eb="60">
      <t>シュウゾウ</t>
    </rPh>
    <rPh sb="60" eb="61">
      <t>シツ</t>
    </rPh>
    <rPh sb="62" eb="63">
      <t>トウ</t>
    </rPh>
    <rPh sb="117" eb="120">
      <t>ケイコウトウ</t>
    </rPh>
    <phoneticPr fontId="1"/>
  </si>
  <si>
    <t>未導入部分は少数であるため、所管課で対応</t>
    <phoneticPr fontId="1"/>
  </si>
  <si>
    <t>松本</t>
    <rPh sb="0" eb="2">
      <t>マツモト</t>
    </rPh>
    <phoneticPr fontId="1"/>
  </si>
  <si>
    <t>他課の公園に合わせてリースとしたい</t>
    <rPh sb="0" eb="1">
      <t>ホカ</t>
    </rPh>
    <rPh sb="1" eb="2">
      <t>カ</t>
    </rPh>
    <rPh sb="3" eb="5">
      <t>コウエン</t>
    </rPh>
    <rPh sb="6" eb="7">
      <t>ア</t>
    </rPh>
    <phoneticPr fontId="1"/>
  </si>
  <si>
    <t>農政課</t>
    <rPh sb="0" eb="2">
      <t>ノウセイ</t>
    </rPh>
    <phoneticPr fontId="1"/>
  </si>
  <si>
    <t>御山池水辺公園</t>
  </si>
  <si>
    <t>神戸大池水辺公園</t>
  </si>
  <si>
    <t>田原第一排水機場</t>
    <rPh sb="0" eb="2">
      <t>タハラ</t>
    </rPh>
    <rPh sb="2" eb="3">
      <t>ダイ</t>
    </rPh>
    <rPh sb="3" eb="4">
      <t>イチ</t>
    </rPh>
    <rPh sb="4" eb="7">
      <t>ハイスイキ</t>
    </rPh>
    <rPh sb="7" eb="8">
      <t>ジョウ</t>
    </rPh>
    <phoneticPr fontId="1"/>
  </si>
  <si>
    <t>県営事業による排水機場更新に伴いR16～20にに負担金を支払い解体予定であるため</t>
    <rPh sb="0" eb="1">
      <t>ケン</t>
    </rPh>
    <rPh sb="1" eb="2">
      <t>エイ</t>
    </rPh>
    <rPh sb="2" eb="4">
      <t>ジギョウ</t>
    </rPh>
    <rPh sb="7" eb="10">
      <t>ハイスイキ</t>
    </rPh>
    <rPh sb="10" eb="11">
      <t>ジョウ</t>
    </rPh>
    <rPh sb="11" eb="13">
      <t>コウシン</t>
    </rPh>
    <phoneticPr fontId="1"/>
  </si>
  <si>
    <t>田原第二排水機場</t>
    <rPh sb="3" eb="4">
      <t>ニ</t>
    </rPh>
    <phoneticPr fontId="1"/>
  </si>
  <si>
    <t>汐川第一排水機場</t>
    <rPh sb="0" eb="2">
      <t>シオカワ</t>
    </rPh>
    <rPh sb="2" eb="4">
      <t>ダイイチ</t>
    </rPh>
    <rPh sb="4" eb="7">
      <t>ハイスイキ</t>
    </rPh>
    <rPh sb="7" eb="8">
      <t>ジョウ</t>
    </rPh>
    <phoneticPr fontId="1"/>
  </si>
  <si>
    <t>県営事業による排水機場更新に伴い、R8～9に負担金を支払いLED化完了予定のため</t>
    <rPh sb="22" eb="25">
      <t>フタンキン</t>
    </rPh>
    <rPh sb="26" eb="28">
      <t>シハラ</t>
    </rPh>
    <rPh sb="32" eb="33">
      <t>カ</t>
    </rPh>
    <rPh sb="33" eb="35">
      <t>カンリョウ</t>
    </rPh>
    <rPh sb="35" eb="37">
      <t>ヨテイ</t>
    </rPh>
    <phoneticPr fontId="1"/>
  </si>
  <si>
    <t>青尾新田排水機場</t>
    <rPh sb="0" eb="1">
      <t>アオ</t>
    </rPh>
    <rPh sb="1" eb="2">
      <t>オ</t>
    </rPh>
    <rPh sb="2" eb="4">
      <t>シンデン</t>
    </rPh>
    <rPh sb="4" eb="7">
      <t>ハイスイキ</t>
    </rPh>
    <rPh sb="7" eb="8">
      <t>ジョウ</t>
    </rPh>
    <phoneticPr fontId="1"/>
  </si>
  <si>
    <t>補助金を活用しR8にLED化完了予定のため</t>
    <rPh sb="0" eb="2">
      <t>ホジョ</t>
    </rPh>
    <rPh sb="2" eb="3">
      <t>キン</t>
    </rPh>
    <rPh sb="4" eb="6">
      <t>カツヨウ</t>
    </rPh>
    <phoneticPr fontId="1"/>
  </si>
  <si>
    <t>市民サービス課へ</t>
    <rPh sb="0" eb="2">
      <t>シミン</t>
    </rPh>
    <rPh sb="6" eb="7">
      <t>カ</t>
    </rPh>
    <phoneticPr fontId="1"/>
  </si>
  <si>
    <t>×</t>
    <phoneticPr fontId="1"/>
  </si>
  <si>
    <t>宮地</t>
    <rPh sb="0" eb="2">
      <t>ミヤチ</t>
    </rPh>
    <phoneticPr fontId="1"/>
  </si>
  <si>
    <t>伊藤</t>
    <rPh sb="0" eb="2">
      <t>イトウ</t>
    </rPh>
    <phoneticPr fontId="1"/>
  </si>
  <si>
    <t>口頭確認（財政からリースでと指示があれば）</t>
    <rPh sb="0" eb="2">
      <t>コウトウ</t>
    </rPh>
    <rPh sb="2" eb="4">
      <t>カクニン</t>
    </rPh>
    <rPh sb="5" eb="7">
      <t>ザイセイ</t>
    </rPh>
    <rPh sb="14" eb="16">
      <t>シジ</t>
    </rPh>
    <phoneticPr fontId="1"/>
  </si>
  <si>
    <t>口頭確認（常時点灯が必要ではないため、故障時等に順次LED化していく）</t>
    <rPh sb="0" eb="2">
      <t>コウトウ</t>
    </rPh>
    <rPh sb="2" eb="4">
      <t>カクニン</t>
    </rPh>
    <rPh sb="5" eb="7">
      <t>ジョウジ</t>
    </rPh>
    <rPh sb="7" eb="9">
      <t>テントウ</t>
    </rPh>
    <rPh sb="10" eb="12">
      <t>ヒツヨウ</t>
    </rPh>
    <rPh sb="19" eb="22">
      <t>コショウジ</t>
    </rPh>
    <rPh sb="22" eb="23">
      <t>トウ</t>
    </rPh>
    <rPh sb="24" eb="26">
      <t>ジュンジ</t>
    </rPh>
    <rPh sb="29" eb="30">
      <t>カ</t>
    </rPh>
    <phoneticPr fontId="1"/>
  </si>
  <si>
    <t>朝倉</t>
    <rPh sb="0" eb="2">
      <t>アサクラ</t>
    </rPh>
    <phoneticPr fontId="1"/>
  </si>
  <si>
    <t>加藤</t>
    <rPh sb="0" eb="2">
      <t>カトウ</t>
    </rPh>
    <phoneticPr fontId="1"/>
  </si>
  <si>
    <t>仲谷</t>
    <rPh sb="0" eb="2">
      <t>ナカヤ</t>
    </rPh>
    <phoneticPr fontId="1"/>
  </si>
  <si>
    <r>
      <rPr>
        <strike/>
        <sz val="11"/>
        <color rgb="FFFF0000"/>
        <rFont val="游ゴシック"/>
        <family val="3"/>
        <charset val="128"/>
        <scheme val="minor"/>
      </rPr>
      <t xml:space="preserve">赤羽根分団１号車詰所・車庫
</t>
    </r>
    <r>
      <rPr>
        <sz val="11"/>
        <color rgb="FFFF0000"/>
        <rFont val="游ゴシック"/>
        <family val="3"/>
        <charset val="128"/>
        <scheme val="minor"/>
      </rPr>
      <t>童浦分団詰所・車庫</t>
    </r>
    <rPh sb="14" eb="15">
      <t>ドウ</t>
    </rPh>
    <rPh sb="15" eb="16">
      <t>ホ</t>
    </rPh>
    <phoneticPr fontId="1"/>
  </si>
  <si>
    <t>リニューアル工事で対応</t>
    <rPh sb="6" eb="8">
      <t>コウジ</t>
    </rPh>
    <rPh sb="9" eb="11">
      <t>タイオウ</t>
    </rPh>
    <phoneticPr fontId="1"/>
  </si>
  <si>
    <t>横田</t>
    <rPh sb="0" eb="2">
      <t>ヨコタ</t>
    </rPh>
    <phoneticPr fontId="1"/>
  </si>
  <si>
    <t>200万以下でおさまるため（電話にて回答有）</t>
    <rPh sb="3" eb="6">
      <t>マンイカ</t>
    </rPh>
    <rPh sb="14" eb="16">
      <t>デンワ</t>
    </rPh>
    <rPh sb="18" eb="20">
      <t>カイトウ</t>
    </rPh>
    <rPh sb="20" eb="21">
      <t>アリ</t>
    </rPh>
    <phoneticPr fontId="1"/>
  </si>
  <si>
    <t>渥美</t>
    <rPh sb="0" eb="2">
      <t>アツミ</t>
    </rPh>
    <phoneticPr fontId="1"/>
  </si>
  <si>
    <t>野球場は独自に行うため
外については一部交換済みや少額でできるため</t>
    <rPh sb="0" eb="3">
      <t>ヤキュウジョウ</t>
    </rPh>
    <rPh sb="4" eb="6">
      <t>ドクジ</t>
    </rPh>
    <rPh sb="7" eb="8">
      <t>オコナ</t>
    </rPh>
    <rPh sb="12" eb="13">
      <t>ホカ</t>
    </rPh>
    <rPh sb="18" eb="20">
      <t>イチブ</t>
    </rPh>
    <rPh sb="20" eb="22">
      <t>コウカン</t>
    </rPh>
    <rPh sb="22" eb="23">
      <t>ズ</t>
    </rPh>
    <rPh sb="25" eb="27">
      <t>ショウガク</t>
    </rPh>
    <phoneticPr fontId="1"/>
  </si>
  <si>
    <t>陸上競技場（蛍光灯）　５６本　競技事務室
　　〃　　（電球等）　２０個
（電球等には街路灯２本（４個）を含む）
陸上競技場についてはＬＥＤ化を行っていないため</t>
    <rPh sb="0" eb="2">
      <t>リクジョウ</t>
    </rPh>
    <rPh sb="2" eb="5">
      <t>キョウギジョウ</t>
    </rPh>
    <rPh sb="6" eb="9">
      <t>ケイコウトウ</t>
    </rPh>
    <rPh sb="13" eb="14">
      <t>ポン</t>
    </rPh>
    <rPh sb="15" eb="17">
      <t>キョウギ</t>
    </rPh>
    <rPh sb="17" eb="20">
      <t>ジムシツ</t>
    </rPh>
    <rPh sb="27" eb="29">
      <t>デンキュウ</t>
    </rPh>
    <rPh sb="29" eb="30">
      <t>トウ</t>
    </rPh>
    <rPh sb="34" eb="35">
      <t>コ</t>
    </rPh>
    <rPh sb="37" eb="39">
      <t>デンキュウ</t>
    </rPh>
    <rPh sb="39" eb="40">
      <t>トウ</t>
    </rPh>
    <rPh sb="42" eb="45">
      <t>ガイロトウ</t>
    </rPh>
    <rPh sb="46" eb="47">
      <t>ホン</t>
    </rPh>
    <rPh sb="49" eb="50">
      <t>コ</t>
    </rPh>
    <rPh sb="52" eb="53">
      <t>フク</t>
    </rPh>
    <rPh sb="56" eb="61">
      <t>リクジョウキョウギジョウ</t>
    </rPh>
    <rPh sb="69" eb="70">
      <t>カ</t>
    </rPh>
    <rPh sb="71" eb="72">
      <t>オコナ</t>
    </rPh>
    <phoneticPr fontId="1"/>
  </si>
  <si>
    <t>事務室及び弓道場については一部ＬＥＤ化済みであり、残りも少額でできるため</t>
    <rPh sb="0" eb="3">
      <t>ジムシツ</t>
    </rPh>
    <rPh sb="3" eb="4">
      <t>オヨ</t>
    </rPh>
    <rPh sb="5" eb="7">
      <t>キュウドウ</t>
    </rPh>
    <rPh sb="7" eb="8">
      <t>ジョウ</t>
    </rPh>
    <rPh sb="13" eb="15">
      <t>イチブ</t>
    </rPh>
    <rPh sb="18" eb="19">
      <t>カ</t>
    </rPh>
    <rPh sb="19" eb="20">
      <t>ズ</t>
    </rPh>
    <rPh sb="25" eb="26">
      <t>ノコ</t>
    </rPh>
    <rPh sb="28" eb="30">
      <t>ショウガク</t>
    </rPh>
    <phoneticPr fontId="1"/>
  </si>
  <si>
    <t>多目的広場　　１３２台（投光器）
テニスコート　　２０台（投光器）
パターゴルフ場　３６台（電球型）
ホール　　　　　２１個（電球型）
残りは一部交換済みや少額でできるため</t>
    <rPh sb="0" eb="5">
      <t>タモクテキヒロバ</t>
    </rPh>
    <rPh sb="10" eb="11">
      <t>ダイ</t>
    </rPh>
    <rPh sb="12" eb="15">
      <t>トウコウキ</t>
    </rPh>
    <rPh sb="27" eb="28">
      <t>ダイ</t>
    </rPh>
    <rPh sb="29" eb="32">
      <t>トウコウキ</t>
    </rPh>
    <rPh sb="40" eb="41">
      <t>ジョウ</t>
    </rPh>
    <rPh sb="44" eb="45">
      <t>ダイ</t>
    </rPh>
    <rPh sb="46" eb="49">
      <t>デンキュウガタ</t>
    </rPh>
    <rPh sb="61" eb="62">
      <t>コ</t>
    </rPh>
    <rPh sb="63" eb="66">
      <t>デンキュウガタ</t>
    </rPh>
    <rPh sb="68" eb="69">
      <t>ノコ</t>
    </rPh>
    <rPh sb="71" eb="73">
      <t>イチブ</t>
    </rPh>
    <rPh sb="73" eb="75">
      <t>コウカン</t>
    </rPh>
    <rPh sb="75" eb="76">
      <t>ズ</t>
    </rPh>
    <rPh sb="78" eb="80">
      <t>ショウガク</t>
    </rPh>
    <phoneticPr fontId="1"/>
  </si>
  <si>
    <t>安藤</t>
    <rPh sb="0" eb="2">
      <t>アンドウ</t>
    </rPh>
    <phoneticPr fontId="1"/>
  </si>
  <si>
    <t>少額工事の範囲内でできるため</t>
    <rPh sb="0" eb="2">
      <t>ショウガク</t>
    </rPh>
    <rPh sb="2" eb="4">
      <t>コウジ</t>
    </rPh>
    <rPh sb="5" eb="8">
      <t>ハンイナイ</t>
    </rPh>
    <phoneticPr fontId="1"/>
  </si>
  <si>
    <t>文化ホール（照明設備すべて）
はなのき広場投光器（４灯）
外灯　（７７本　３２個）
１０１会議室（蛍光灯　３８本）
アトリエ１，２（蛍光灯　８６本）
音楽練習室（蛍光灯　１０２本）
残りは一部ＬＥＤ化済みまたは少額でできるため</t>
    <rPh sb="0" eb="2">
      <t>ブンカ</t>
    </rPh>
    <rPh sb="6" eb="8">
      <t>ショウメイ</t>
    </rPh>
    <rPh sb="8" eb="10">
      <t>セツビ</t>
    </rPh>
    <rPh sb="19" eb="21">
      <t>ヒロバ</t>
    </rPh>
    <rPh sb="21" eb="24">
      <t>トウコウキ</t>
    </rPh>
    <rPh sb="26" eb="27">
      <t>トウ</t>
    </rPh>
    <rPh sb="29" eb="31">
      <t>ガイトウ</t>
    </rPh>
    <rPh sb="35" eb="36">
      <t>ホン</t>
    </rPh>
    <rPh sb="39" eb="40">
      <t>コ</t>
    </rPh>
    <rPh sb="45" eb="48">
      <t>カイギシツ</t>
    </rPh>
    <rPh sb="49" eb="52">
      <t>ケイコウトウ</t>
    </rPh>
    <rPh sb="55" eb="56">
      <t>ポン</t>
    </rPh>
    <rPh sb="66" eb="69">
      <t>ケイコウトウ</t>
    </rPh>
    <rPh sb="72" eb="73">
      <t>ポン</t>
    </rPh>
    <rPh sb="75" eb="77">
      <t>オンガク</t>
    </rPh>
    <rPh sb="77" eb="80">
      <t>レンシュウシツ</t>
    </rPh>
    <rPh sb="81" eb="84">
      <t>ケイコウトウ</t>
    </rPh>
    <rPh sb="88" eb="89">
      <t>ホン</t>
    </rPh>
    <rPh sb="91" eb="92">
      <t>ノコ</t>
    </rPh>
    <rPh sb="94" eb="96">
      <t>イチブ</t>
    </rPh>
    <rPh sb="99" eb="100">
      <t>カ</t>
    </rPh>
    <rPh sb="100" eb="101">
      <t>ズ</t>
    </rPh>
    <rPh sb="105" eb="107">
      <t>ショウガク</t>
    </rPh>
    <phoneticPr fontId="1"/>
  </si>
  <si>
    <t>多目的室（蛍光灯） 　　　   48本
残りは一部ＬＥＤ化済みや少額でできるため</t>
    <rPh sb="20" eb="21">
      <t>ノコ</t>
    </rPh>
    <rPh sb="23" eb="25">
      <t>イチブ</t>
    </rPh>
    <rPh sb="28" eb="30">
      <t>カズ</t>
    </rPh>
    <rPh sb="32" eb="34">
      <t>ショウガク</t>
    </rPh>
    <phoneticPr fontId="1"/>
  </si>
  <si>
    <t>解体予定あり</t>
    <rPh sb="0" eb="2">
      <t>カイタイ</t>
    </rPh>
    <rPh sb="2" eb="4">
      <t>ヨテイ</t>
    </rPh>
    <phoneticPr fontId="1"/>
  </si>
  <si>
    <t>事務室（蛍光灯）　6本
研修室（蛍光灯）　16本
多目的ホール（蛍光灯）　16本
和室（蛍光灯）　32本
玄関ホール（電球）　23個
ふれあいホール（電球）　10個
ふれあいホール（蛍光灯）　1本
ふれあいホール（水銀灯）　6個
多目的広場（水銀灯）68台
残り（右欄のトイレ以下）については施設の維持を含めて検討中のためか少額のため</t>
    <rPh sb="129" eb="130">
      <t>ノコ</t>
    </rPh>
    <rPh sb="132" eb="133">
      <t>ミギ</t>
    </rPh>
    <rPh sb="133" eb="134">
      <t>ラン</t>
    </rPh>
    <rPh sb="138" eb="140">
      <t>イカ</t>
    </rPh>
    <rPh sb="146" eb="148">
      <t>シセツ</t>
    </rPh>
    <rPh sb="149" eb="151">
      <t>イジ</t>
    </rPh>
    <rPh sb="152" eb="153">
      <t>フク</t>
    </rPh>
    <rPh sb="155" eb="158">
      <t>ケントウチュウ</t>
    </rPh>
    <rPh sb="162" eb="164">
      <t>ショウガク</t>
    </rPh>
    <phoneticPr fontId="1"/>
  </si>
  <si>
    <t>柔剣道場　　　３６台
テニスコート　４０台
　屋外トイレ　　４台
　街路灯　　　　１台
弓道場
　駐車場　　　　１台　　　　
　外灯　　　　　７台
　射的場　　　　５台　　　
　的場　　　　　６台
野球場本部　　１６台
　屋外トイレ　　６台
　街路灯　　　　２台
多目的広場本部　１３台
　トイレ　　　　　６台
　倉庫　　　　　　７台
残りは一部ＬＥＤ化済みや少額でできるため</t>
    <rPh sb="20" eb="21">
      <t>ダイ</t>
    </rPh>
    <rPh sb="23" eb="25">
      <t>オクガイ</t>
    </rPh>
    <rPh sb="31" eb="32">
      <t>ダイ</t>
    </rPh>
    <rPh sb="34" eb="37">
      <t>ガイロトウ</t>
    </rPh>
    <rPh sb="42" eb="43">
      <t>ダイ</t>
    </rPh>
    <rPh sb="168" eb="169">
      <t>ノコ</t>
    </rPh>
    <rPh sb="171" eb="173">
      <t>イチブ</t>
    </rPh>
    <rPh sb="176" eb="178">
      <t>カズ</t>
    </rPh>
    <rPh sb="180" eb="182">
      <t>ショウガク</t>
    </rPh>
    <phoneticPr fontId="1"/>
  </si>
  <si>
    <t>少額でできるため</t>
    <rPh sb="0" eb="2">
      <t>ショウガク</t>
    </rPh>
    <phoneticPr fontId="1"/>
  </si>
  <si>
    <t>体育館のみ</t>
    <rPh sb="0" eb="3">
      <t>タイイクカン</t>
    </rPh>
    <phoneticPr fontId="1"/>
  </si>
  <si>
    <t>点灯時間が短い倉庫であるため（電話にて回答有）</t>
    <rPh sb="0" eb="2">
      <t>テントウ</t>
    </rPh>
    <rPh sb="2" eb="4">
      <t>ジカン</t>
    </rPh>
    <rPh sb="5" eb="6">
      <t>ミジカ</t>
    </rPh>
    <rPh sb="7" eb="9">
      <t>ソウコ</t>
    </rPh>
    <rPh sb="15" eb="17">
      <t>デンワ</t>
    </rPh>
    <rPh sb="19" eb="21">
      <t>カイトウ</t>
    </rPh>
    <rPh sb="21" eb="22">
      <t>アリ</t>
    </rPh>
    <phoneticPr fontId="1"/>
  </si>
  <si>
    <t>※赤字は所管課による追加施設（LED調査報告漏れ）</t>
    <rPh sb="1" eb="3">
      <t>アカジ</t>
    </rPh>
    <rPh sb="4" eb="6">
      <t>ショカン</t>
    </rPh>
    <rPh sb="6" eb="7">
      <t>カ</t>
    </rPh>
    <rPh sb="10" eb="12">
      <t>ツイカ</t>
    </rPh>
    <rPh sb="12" eb="14">
      <t>シセツ</t>
    </rPh>
    <rPh sb="18" eb="20">
      <t>チョウサ</t>
    </rPh>
    <rPh sb="20" eb="22">
      <t>ホウコク</t>
    </rPh>
    <rPh sb="22" eb="23">
      <t>モ</t>
    </rPh>
    <phoneticPr fontId="1"/>
  </si>
  <si>
    <r>
      <t>少額工事</t>
    </r>
    <r>
      <rPr>
        <b/>
        <sz val="11"/>
        <color theme="1"/>
        <rFont val="游ゴシック"/>
        <family val="3"/>
        <charset val="128"/>
        <scheme val="minor"/>
      </rPr>
      <t>以下</t>
    </r>
    <r>
      <rPr>
        <sz val="11"/>
        <color theme="1"/>
        <rFont val="游ゴシック"/>
        <family val="3"/>
        <charset val="128"/>
        <scheme val="minor"/>
      </rPr>
      <t>の金額であるが、一括リースの対象施設としたい</t>
    </r>
    <rPh sb="0" eb="2">
      <t>ショウガク</t>
    </rPh>
    <rPh sb="2" eb="4">
      <t>コウジ</t>
    </rPh>
    <rPh sb="4" eb="6">
      <t>イカ</t>
    </rPh>
    <rPh sb="7" eb="9">
      <t>キンガク</t>
    </rPh>
    <rPh sb="14" eb="16">
      <t>イッカツ</t>
    </rPh>
    <rPh sb="20" eb="22">
      <t>タイショウ</t>
    </rPh>
    <rPh sb="22" eb="24">
      <t>シセツ</t>
    </rPh>
    <phoneticPr fontId="1"/>
  </si>
  <si>
    <r>
      <rPr>
        <b/>
        <sz val="11"/>
        <color theme="1"/>
        <rFont val="游ゴシック"/>
        <family val="3"/>
        <charset val="128"/>
        <scheme val="minor"/>
      </rPr>
      <t>一部の部屋が既にLED化</t>
    </r>
    <r>
      <rPr>
        <sz val="11"/>
        <color theme="1"/>
        <rFont val="游ゴシック"/>
        <family val="3"/>
        <charset val="128"/>
        <scheme val="minor"/>
      </rPr>
      <t>している、かつ少額工事</t>
    </r>
    <r>
      <rPr>
        <b/>
        <sz val="11"/>
        <color theme="1"/>
        <rFont val="游ゴシック"/>
        <family val="3"/>
        <charset val="128"/>
        <scheme val="minor"/>
      </rPr>
      <t>以下</t>
    </r>
    <r>
      <rPr>
        <sz val="11"/>
        <color theme="1"/>
        <rFont val="游ゴシック"/>
        <family val="3"/>
        <charset val="128"/>
        <scheme val="minor"/>
      </rPr>
      <t>の金額であるが、一括リースの対象施設としたい</t>
    </r>
    <rPh sb="0" eb="2">
      <t>イチブ</t>
    </rPh>
    <rPh sb="3" eb="5">
      <t>ヘヤ</t>
    </rPh>
    <rPh sb="6" eb="7">
      <t>スデ</t>
    </rPh>
    <rPh sb="11" eb="12">
      <t>カ</t>
    </rPh>
    <rPh sb="19" eb="21">
      <t>ショウガク</t>
    </rPh>
    <rPh sb="21" eb="23">
      <t>コウジ</t>
    </rPh>
    <rPh sb="23" eb="25">
      <t>イカ</t>
    </rPh>
    <rPh sb="26" eb="28">
      <t>キンガク</t>
    </rPh>
    <rPh sb="33" eb="35">
      <t>イッカツ</t>
    </rPh>
    <rPh sb="39" eb="41">
      <t>タイショウ</t>
    </rPh>
    <rPh sb="41" eb="43">
      <t>シセツ</t>
    </rPh>
    <phoneticPr fontId="1"/>
  </si>
  <si>
    <r>
      <rPr>
        <b/>
        <sz val="11"/>
        <color theme="1"/>
        <rFont val="游ゴシック"/>
        <family val="3"/>
        <charset val="128"/>
        <scheme val="minor"/>
      </rPr>
      <t>一部の部屋が既にLED化</t>
    </r>
    <r>
      <rPr>
        <sz val="11"/>
        <color theme="1"/>
        <rFont val="游ゴシック"/>
        <family val="3"/>
        <charset val="128"/>
        <scheme val="minor"/>
      </rPr>
      <t>しているが、一括リースの対象施設としたい</t>
    </r>
    <rPh sb="0" eb="2">
      <t>イチブ</t>
    </rPh>
    <rPh sb="3" eb="5">
      <t>ヘヤ</t>
    </rPh>
    <rPh sb="6" eb="7">
      <t>スデ</t>
    </rPh>
    <rPh sb="11" eb="12">
      <t>カ</t>
    </rPh>
    <rPh sb="18" eb="20">
      <t>イッカツ</t>
    </rPh>
    <rPh sb="24" eb="26">
      <t>タイショウ</t>
    </rPh>
    <rPh sb="26" eb="28">
      <t>シセツ</t>
    </rPh>
    <phoneticPr fontId="1"/>
  </si>
  <si>
    <t>R8d当初予算計上済み
あと２施設のみ完了のためこれまでの施設と同様に工事で実施したい</t>
    <rPh sb="3" eb="5">
      <t>トウショ</t>
    </rPh>
    <rPh sb="5" eb="7">
      <t>ヨサン</t>
    </rPh>
    <rPh sb="7" eb="9">
      <t>ケイジョウ</t>
    </rPh>
    <rPh sb="9" eb="10">
      <t>ズ</t>
    </rPh>
    <rPh sb="15" eb="17">
      <t>シセツ</t>
    </rPh>
    <rPh sb="19" eb="21">
      <t>カンリョウ</t>
    </rPh>
    <rPh sb="29" eb="31">
      <t>シセツ</t>
    </rPh>
    <rPh sb="32" eb="34">
      <t>ドウヨウ</t>
    </rPh>
    <rPh sb="35" eb="37">
      <t>コウジ</t>
    </rPh>
    <rPh sb="38" eb="40">
      <t>ジッシ</t>
    </rPh>
    <phoneticPr fontId="1"/>
  </si>
  <si>
    <t>R8d当初予算計上済み
あと３施設のみ完了のためこれまでの施設と同様に工事で実施したい</t>
    <rPh sb="3" eb="5">
      <t>トウショ</t>
    </rPh>
    <rPh sb="5" eb="7">
      <t>ヨサン</t>
    </rPh>
    <rPh sb="7" eb="9">
      <t>ケイジョウ</t>
    </rPh>
    <rPh sb="9" eb="10">
      <t>ズ</t>
    </rPh>
    <rPh sb="15" eb="17">
      <t>シセツ</t>
    </rPh>
    <rPh sb="19" eb="21">
      <t>カンリョウ</t>
    </rPh>
    <rPh sb="29" eb="31">
      <t>シセツ</t>
    </rPh>
    <rPh sb="32" eb="34">
      <t>ドウヨウ</t>
    </rPh>
    <rPh sb="35" eb="37">
      <t>コウジ</t>
    </rPh>
    <rPh sb="38" eb="40">
      <t>ジッシ</t>
    </rPh>
    <phoneticPr fontId="1"/>
  </si>
  <si>
    <t>指定管理</t>
    <rPh sb="0" eb="2">
      <t>シテイ</t>
    </rPh>
    <rPh sb="2" eb="4">
      <t>カンリ</t>
    </rPh>
    <phoneticPr fontId="1"/>
  </si>
  <si>
    <t>学校施設環境改善交付金が採択されなければリースを検討。採択予定時期：令和8年3月</t>
    <rPh sb="0" eb="2">
      <t>ガッコウ</t>
    </rPh>
    <rPh sb="2" eb="4">
      <t>シセツ</t>
    </rPh>
    <rPh sb="4" eb="6">
      <t>カンキョウ</t>
    </rPh>
    <rPh sb="6" eb="8">
      <t>カイゼン</t>
    </rPh>
    <rPh sb="8" eb="11">
      <t>コウフキン</t>
    </rPh>
    <rPh sb="12" eb="14">
      <t>サイタク</t>
    </rPh>
    <rPh sb="24" eb="26">
      <t>ケントウ</t>
    </rPh>
    <rPh sb="27" eb="29">
      <t>サイタク</t>
    </rPh>
    <rPh sb="29" eb="31">
      <t>ヨテイ</t>
    </rPh>
    <rPh sb="31" eb="33">
      <t>ジキ</t>
    </rPh>
    <rPh sb="34" eb="36">
      <t>レイワ</t>
    </rPh>
    <rPh sb="37" eb="38">
      <t>ネン</t>
    </rPh>
    <rPh sb="39" eb="40">
      <t>ガツ</t>
    </rPh>
    <phoneticPr fontId="1"/>
  </si>
  <si>
    <t>指定管理</t>
    <rPh sb="0" eb="4">
      <t>シテイカンリ</t>
    </rPh>
    <phoneticPr fontId="1"/>
  </si>
  <si>
    <t>管理上問題なければリースに含める方向</t>
    <rPh sb="0" eb="2">
      <t>カンリ</t>
    </rPh>
    <rPh sb="2" eb="3">
      <t>ジョウ</t>
    </rPh>
    <rPh sb="3" eb="5">
      <t>モンダイ</t>
    </rPh>
    <rPh sb="13" eb="14">
      <t>フク</t>
    </rPh>
    <rPh sb="16" eb="18">
      <t>ホウコウ</t>
    </rPh>
    <phoneticPr fontId="1"/>
  </si>
  <si>
    <t>×</t>
    <phoneticPr fontId="1"/>
  </si>
  <si>
    <t>○</t>
    <phoneticPr fontId="1"/>
  </si>
  <si>
    <t>企画課・財政課との調整結果</t>
    <rPh sb="0" eb="2">
      <t>キカク</t>
    </rPh>
    <rPh sb="2" eb="3">
      <t>カ</t>
    </rPh>
    <rPh sb="4" eb="6">
      <t>ザイセイ</t>
    </rPh>
    <rPh sb="6" eb="7">
      <t>カ</t>
    </rPh>
    <rPh sb="9" eb="11">
      <t>チョウセイ</t>
    </rPh>
    <rPh sb="11" eb="13">
      <t>ケッカ</t>
    </rPh>
    <phoneticPr fontId="1"/>
  </si>
  <si>
    <t>少額工事以下のため残予算で対応</t>
    <rPh sb="0" eb="2">
      <t>ショウガク</t>
    </rPh>
    <rPh sb="2" eb="4">
      <t>コウジ</t>
    </rPh>
    <rPh sb="4" eb="6">
      <t>イカ</t>
    </rPh>
    <rPh sb="9" eb="10">
      <t>ザン</t>
    </rPh>
    <rPh sb="10" eb="12">
      <t>ヨサン</t>
    </rPh>
    <rPh sb="13" eb="15">
      <t>タイオウ</t>
    </rPh>
    <phoneticPr fontId="1"/>
  </si>
  <si>
    <t>×</t>
    <phoneticPr fontId="1"/>
  </si>
  <si>
    <t>○</t>
    <phoneticPr fontId="1"/>
  </si>
  <si>
    <t>壊す</t>
    <rPh sb="0" eb="1">
      <t>コワ</t>
    </rPh>
    <phoneticPr fontId="1"/>
  </si>
  <si>
    <t>指定管理
管理上問題なければリースに含める方向</t>
    <rPh sb="0" eb="2">
      <t>シテイ</t>
    </rPh>
    <rPh sb="2" eb="4">
      <t>カンリ</t>
    </rPh>
    <rPh sb="5" eb="7">
      <t>カンリ</t>
    </rPh>
    <rPh sb="7" eb="8">
      <t>ジョウ</t>
    </rPh>
    <rPh sb="8" eb="10">
      <t>モンダイ</t>
    </rPh>
    <rPh sb="18" eb="19">
      <t>フク</t>
    </rPh>
    <rPh sb="21" eb="23">
      <t>ホウコウ</t>
    </rPh>
    <phoneticPr fontId="1"/>
  </si>
  <si>
    <t>都市公園
指定管理</t>
    <rPh sb="0" eb="2">
      <t>トシ</t>
    </rPh>
    <rPh sb="2" eb="4">
      <t>コウエン</t>
    </rPh>
    <rPh sb="5" eb="7">
      <t>シテイ</t>
    </rPh>
    <rPh sb="7" eb="9">
      <t>カンリ</t>
    </rPh>
    <phoneticPr fontId="1"/>
  </si>
  <si>
    <t>都市公園</t>
    <rPh sb="0" eb="2">
      <t>トシ</t>
    </rPh>
    <rPh sb="2" eb="4">
      <t>コウエン</t>
    </rPh>
    <phoneticPr fontId="1"/>
  </si>
  <si>
    <t>コメント</t>
    <phoneticPr fontId="1"/>
  </si>
  <si>
    <t>都市公園非該当</t>
    <rPh sb="0" eb="2">
      <t>トシ</t>
    </rPh>
    <rPh sb="2" eb="4">
      <t>コウエン</t>
    </rPh>
    <rPh sb="4" eb="7">
      <t>ヒガイトウ</t>
    </rPh>
    <phoneticPr fontId="1"/>
  </si>
  <si>
    <t>点灯時間が短く、早急に対応するメリットが少ないため、順次対応する</t>
    <rPh sb="0" eb="2">
      <t>テントウ</t>
    </rPh>
    <rPh sb="2" eb="4">
      <t>ジカン</t>
    </rPh>
    <rPh sb="5" eb="6">
      <t>ミジカ</t>
    </rPh>
    <rPh sb="8" eb="10">
      <t>ソウキュウ</t>
    </rPh>
    <rPh sb="11" eb="13">
      <t>タイオウ</t>
    </rPh>
    <rPh sb="20" eb="21">
      <t>スク</t>
    </rPh>
    <rPh sb="26" eb="28">
      <t>ジュンジ</t>
    </rPh>
    <rPh sb="28" eb="30">
      <t>タイオウ</t>
    </rPh>
    <phoneticPr fontId="1"/>
  </si>
  <si>
    <t>文化財施設の在り方の検討次第で個別対応(10年以内に倉庫になる可能性あり)</t>
    <rPh sb="0" eb="3">
      <t>ブンカザイ</t>
    </rPh>
    <rPh sb="3" eb="5">
      <t>シセツ</t>
    </rPh>
    <rPh sb="6" eb="7">
      <t>ア</t>
    </rPh>
    <rPh sb="8" eb="9">
      <t>カタ</t>
    </rPh>
    <rPh sb="10" eb="12">
      <t>ケントウ</t>
    </rPh>
    <rPh sb="12" eb="14">
      <t>シダイ</t>
    </rPh>
    <rPh sb="15" eb="17">
      <t>コベツ</t>
    </rPh>
    <rPh sb="17" eb="19">
      <t>タイオウ</t>
    </rPh>
    <phoneticPr fontId="1"/>
  </si>
  <si>
    <t>文化財施設の在り方の検討次第で個別対応(11年以内に倉庫になる可能性あり)</t>
    <rPh sb="0" eb="3">
      <t>ブンカザイ</t>
    </rPh>
    <rPh sb="3" eb="5">
      <t>シセツ</t>
    </rPh>
    <rPh sb="6" eb="7">
      <t>ア</t>
    </rPh>
    <rPh sb="8" eb="9">
      <t>カタ</t>
    </rPh>
    <rPh sb="10" eb="12">
      <t>ケントウ</t>
    </rPh>
    <rPh sb="12" eb="14">
      <t>シダイ</t>
    </rPh>
    <rPh sb="15" eb="17">
      <t>コベツ</t>
    </rPh>
    <rPh sb="17" eb="19">
      <t>タイオウ</t>
    </rPh>
    <phoneticPr fontId="1"/>
  </si>
  <si>
    <t>△</t>
    <phoneticPr fontId="1"/>
  </si>
  <si>
    <t>※統廃合意識調査あり、学校関係注意</t>
    <rPh sb="11" eb="13">
      <t>ガッコウ</t>
    </rPh>
    <rPh sb="13" eb="15">
      <t>カンケイ</t>
    </rPh>
    <phoneticPr fontId="1"/>
  </si>
  <si>
    <t>現状の契約内容を確認して、入れれるなら含める。契約変更までしない。支障があるとか大規模改修時と一緒にやるほうが良ければそうするのもあり、無理に入れなくてもいい。</t>
    <rPh sb="0" eb="2">
      <t>ゲンジョウ</t>
    </rPh>
    <rPh sb="3" eb="5">
      <t>ケイヤク</t>
    </rPh>
    <rPh sb="5" eb="7">
      <t>ナイヨウ</t>
    </rPh>
    <rPh sb="8" eb="10">
      <t>カクニン</t>
    </rPh>
    <rPh sb="13" eb="14">
      <t>イ</t>
    </rPh>
    <rPh sb="19" eb="20">
      <t>フク</t>
    </rPh>
    <rPh sb="23" eb="25">
      <t>ケイヤク</t>
    </rPh>
    <rPh sb="25" eb="27">
      <t>ヘンコウ</t>
    </rPh>
    <rPh sb="33" eb="35">
      <t>シショウ</t>
    </rPh>
    <rPh sb="40" eb="43">
      <t>ダイキボ</t>
    </rPh>
    <rPh sb="43" eb="45">
      <t>カイシュウ</t>
    </rPh>
    <rPh sb="45" eb="46">
      <t>ジ</t>
    </rPh>
    <rPh sb="47" eb="49">
      <t>イッショ</t>
    </rPh>
    <rPh sb="55" eb="56">
      <t>ヨ</t>
    </rPh>
    <rPh sb="68" eb="70">
      <t>ムリ</t>
    </rPh>
    <rPh sb="71" eb="72">
      <t>イ</t>
    </rPh>
    <phoneticPr fontId="1"/>
  </si>
  <si>
    <t>都市公園
指定管理</t>
    <rPh sb="0" eb="2">
      <t>トシ</t>
    </rPh>
    <rPh sb="2" eb="4">
      <t>コウエン</t>
    </rPh>
    <rPh sb="5" eb="9">
      <t>シテイカンリ</t>
    </rPh>
    <phoneticPr fontId="1"/>
  </si>
  <si>
    <t>指定管理
基本市民館は入れる、今年度、来年度でおわるものはいい。管理上支障がある、ものはだけど、基本的には入れる方向で話をしてもらいたい。</t>
    <rPh sb="0" eb="4">
      <t>シテイカンリ</t>
    </rPh>
    <phoneticPr fontId="1"/>
  </si>
  <si>
    <t>体育館のみリース、他は完了もしくは倉庫として利用</t>
    <rPh sb="0" eb="3">
      <t>タイイクカン</t>
    </rPh>
    <rPh sb="9" eb="10">
      <t>ホカ</t>
    </rPh>
    <rPh sb="11" eb="13">
      <t>カンリョウ</t>
    </rPh>
    <rPh sb="17" eb="19">
      <t>ソウコ</t>
    </rPh>
    <rPh sb="22" eb="24">
      <t>リヨウ</t>
    </rPh>
    <phoneticPr fontId="1"/>
  </si>
  <si>
    <t>指定管理
躯体の安全性を確認後判断
R8dボーリング調査</t>
    <rPh sb="0" eb="4">
      <t>シテイカンリ</t>
    </rPh>
    <rPh sb="14" eb="15">
      <t>ゴ</t>
    </rPh>
    <phoneticPr fontId="1"/>
  </si>
  <si>
    <t>企画係・財政係との調整結果</t>
    <rPh sb="0" eb="2">
      <t>キカク</t>
    </rPh>
    <rPh sb="2" eb="3">
      <t>カカリ</t>
    </rPh>
    <rPh sb="4" eb="6">
      <t>ザイセイ</t>
    </rPh>
    <rPh sb="6" eb="7">
      <t>カカリ</t>
    </rPh>
    <rPh sb="9" eb="11">
      <t>チョウセイ</t>
    </rPh>
    <rPh sb="11" eb="13">
      <t>ケッカ</t>
    </rPh>
    <phoneticPr fontId="1"/>
  </si>
  <si>
    <t>課長含む</t>
    <rPh sb="0" eb="2">
      <t>カチョウ</t>
    </rPh>
    <rPh sb="2" eb="3">
      <t>フク</t>
    </rPh>
    <phoneticPr fontId="1"/>
  </si>
  <si>
    <t>係長レベル</t>
    <rPh sb="0" eb="2">
      <t>カカリチョウ</t>
    </rPh>
    <phoneticPr fontId="1"/>
  </si>
  <si>
    <t>クリスタルポルト</t>
    <phoneticPr fontId="1"/>
  </si>
  <si>
    <t xml:space="preserve">都市公園に非該当
</t>
    <rPh sb="0" eb="2">
      <t>トシ</t>
    </rPh>
    <rPh sb="2" eb="4">
      <t>コウエン</t>
    </rPh>
    <rPh sb="5" eb="8">
      <t>ヒガイトウ</t>
    </rPh>
    <phoneticPr fontId="1"/>
  </si>
  <si>
    <t>農村公園は工事の場合、６割県補助金あり</t>
    <rPh sb="0" eb="2">
      <t>ノウソン</t>
    </rPh>
    <rPh sb="2" eb="4">
      <t>コウエン</t>
    </rPh>
    <rPh sb="5" eb="7">
      <t>コウジ</t>
    </rPh>
    <rPh sb="8" eb="10">
      <t>バアイ</t>
    </rPh>
    <rPh sb="12" eb="13">
      <t>ワリ</t>
    </rPh>
    <rPh sb="13" eb="14">
      <t>ケン</t>
    </rPh>
    <rPh sb="14" eb="16">
      <t>ホジョ</t>
    </rPh>
    <rPh sb="16" eb="17">
      <t>キン</t>
    </rPh>
    <phoneticPr fontId="1"/>
  </si>
  <si>
    <t>一部、舞台照明は特殊（専門的）なためリース対象外とするほうが望ましい。</t>
    <rPh sb="0" eb="2">
      <t>イチブ</t>
    </rPh>
    <rPh sb="3" eb="5">
      <t>ブタイ</t>
    </rPh>
    <rPh sb="5" eb="7">
      <t>ショウメイ</t>
    </rPh>
    <rPh sb="8" eb="10">
      <t>トクシュ</t>
    </rPh>
    <rPh sb="11" eb="14">
      <t>センモンテキ</t>
    </rPh>
    <rPh sb="21" eb="23">
      <t>タイショウ</t>
    </rPh>
    <rPh sb="23" eb="24">
      <t>ガイ</t>
    </rPh>
    <rPh sb="30" eb="31">
      <t>ノゾ</t>
    </rPh>
    <phoneticPr fontId="1"/>
  </si>
  <si>
    <t>市民館は一緒</t>
    <rPh sb="0" eb="3">
      <t>シミンカン</t>
    </rPh>
    <rPh sb="4" eb="6">
      <t>イッショ</t>
    </rPh>
    <phoneticPr fontId="1"/>
  </si>
  <si>
    <t>契約支障なければ</t>
    <rPh sb="0" eb="2">
      <t>ケイヤク</t>
    </rPh>
    <rPh sb="2" eb="4">
      <t>シショウ</t>
    </rPh>
    <phoneticPr fontId="1"/>
  </si>
  <si>
    <t>△</t>
  </si>
  <si>
    <t>舞台は別で</t>
    <rPh sb="0" eb="2">
      <t>ブタイ</t>
    </rPh>
    <rPh sb="3" eb="4">
      <t>ベツ</t>
    </rPh>
    <phoneticPr fontId="1"/>
  </si>
  <si>
    <t>残りの数量と手間による。
→園路・管理棟は街づくり推進課所管でR7d実施中
→野球場はスポーツ課でR7d実施中</t>
    <rPh sb="0" eb="1">
      <t>ノコ</t>
    </rPh>
    <rPh sb="3" eb="5">
      <t>スウリョウ</t>
    </rPh>
    <rPh sb="6" eb="8">
      <t>テマ</t>
    </rPh>
    <rPh sb="14" eb="15">
      <t>エン</t>
    </rPh>
    <rPh sb="15" eb="16">
      <t>ロ</t>
    </rPh>
    <rPh sb="17" eb="20">
      <t>カンリトウ</t>
    </rPh>
    <rPh sb="21" eb="22">
      <t>マチ</t>
    </rPh>
    <rPh sb="25" eb="27">
      <t>スイシン</t>
    </rPh>
    <rPh sb="27" eb="28">
      <t>カ</t>
    </rPh>
    <rPh sb="28" eb="30">
      <t>ショカン</t>
    </rPh>
    <rPh sb="34" eb="36">
      <t>ジッシ</t>
    </rPh>
    <rPh sb="36" eb="37">
      <t>チュウ</t>
    </rPh>
    <rPh sb="39" eb="42">
      <t>ヤキュウジョウ</t>
    </rPh>
    <rPh sb="47" eb="48">
      <t>カ</t>
    </rPh>
    <rPh sb="52" eb="55">
      <t>ジッシチュウ</t>
    </rPh>
    <phoneticPr fontId="1"/>
  </si>
  <si>
    <t>施工時期（予定）</t>
    <rPh sb="0" eb="2">
      <t>セコウ</t>
    </rPh>
    <rPh sb="2" eb="4">
      <t>ジキ</t>
    </rPh>
    <rPh sb="5" eb="7">
      <t>ヨテイ</t>
    </rPh>
    <phoneticPr fontId="1"/>
  </si>
  <si>
    <r>
      <rPr>
        <b/>
        <sz val="11"/>
        <rFont val="ＭＳ ゴシック"/>
        <family val="3"/>
        <charset val="128"/>
      </rPr>
      <t>環境政策課案</t>
    </r>
    <r>
      <rPr>
        <sz val="11"/>
        <rFont val="ＭＳ ゴシック"/>
        <family val="3"/>
        <charset val="128"/>
      </rPr>
      <t xml:space="preserve">
一括リース
○：対象
✕：対象外</t>
    </r>
    <rPh sb="0" eb="6">
      <t>カンキョウセイサクカアン</t>
    </rPh>
    <rPh sb="7" eb="9">
      <t>イッカツ</t>
    </rPh>
    <phoneticPr fontId="1"/>
  </si>
  <si>
    <r>
      <rPr>
        <b/>
        <sz val="11"/>
        <rFont val="ＭＳ ゴシック"/>
        <family val="3"/>
        <charset val="128"/>
      </rPr>
      <t xml:space="preserve">所管課希望
</t>
    </r>
    <r>
      <rPr>
        <sz val="11"/>
        <rFont val="ＭＳ ゴシック"/>
        <family val="3"/>
        <charset val="128"/>
      </rPr>
      <t>一括リース
○：対象
✕：対象外</t>
    </r>
    <rPh sb="0" eb="2">
      <t>ショカン</t>
    </rPh>
    <rPh sb="2" eb="3">
      <t>カ</t>
    </rPh>
    <rPh sb="3" eb="5">
      <t>キボウ</t>
    </rPh>
    <rPh sb="6" eb="8">
      <t>イッカツ</t>
    </rPh>
    <rPh sb="14" eb="16">
      <t>タイショウ</t>
    </rPh>
    <rPh sb="19" eb="22">
      <t>タイショウガイ</t>
    </rPh>
    <phoneticPr fontId="1"/>
  </si>
  <si>
    <t>○</t>
    <phoneticPr fontId="1"/>
  </si>
  <si>
    <t>グループ①</t>
    <phoneticPr fontId="1"/>
  </si>
  <si>
    <t>グループ②</t>
    <phoneticPr fontId="1"/>
  </si>
  <si>
    <t>グループ③</t>
    <phoneticPr fontId="1"/>
  </si>
  <si>
    <t>令和8年12～3月施工</t>
    <rPh sb="0" eb="2">
      <t>レイワ</t>
    </rPh>
    <rPh sb="3" eb="4">
      <t>ネン</t>
    </rPh>
    <rPh sb="8" eb="9">
      <t>ガツ</t>
    </rPh>
    <rPh sb="9" eb="11">
      <t>セコウ</t>
    </rPh>
    <phoneticPr fontId="1"/>
  </si>
  <si>
    <t>令和9年7～3月施工</t>
    <rPh sb="0" eb="2">
      <t>レイワ</t>
    </rPh>
    <rPh sb="3" eb="4">
      <t>ネン</t>
    </rPh>
    <rPh sb="7" eb="8">
      <t>ガツ</t>
    </rPh>
    <rPh sb="8" eb="10">
      <t>セコウ</t>
    </rPh>
    <phoneticPr fontId="1"/>
  </si>
  <si>
    <t>令和10年4～10月施工</t>
    <rPh sb="0" eb="2">
      <t>レイワ</t>
    </rPh>
    <rPh sb="4" eb="5">
      <t>ネン</t>
    </rPh>
    <rPh sb="9" eb="10">
      <t>ガツ</t>
    </rPh>
    <rPh sb="10" eb="12">
      <t>セコウ</t>
    </rPh>
    <phoneticPr fontId="1"/>
  </si>
  <si>
    <t>LED対象施設一覧</t>
    <phoneticPr fontId="1"/>
  </si>
  <si>
    <t>令和８年度
12～3月</t>
    <rPh sb="0" eb="2">
      <t>レイワ</t>
    </rPh>
    <rPh sb="3" eb="5">
      <t>ネンド</t>
    </rPh>
    <rPh sb="10" eb="11">
      <t>ガツ</t>
    </rPh>
    <phoneticPr fontId="1"/>
  </si>
  <si>
    <t>令和10年度
4～10月</t>
    <rPh sb="0" eb="2">
      <t>レイワ</t>
    </rPh>
    <rPh sb="4" eb="6">
      <t>ネンド</t>
    </rPh>
    <rPh sb="11" eb="12">
      <t>ガツ</t>
    </rPh>
    <phoneticPr fontId="1"/>
  </si>
  <si>
    <t>令和９年度
7～3月</t>
    <rPh sb="0" eb="2">
      <t>レイワ</t>
    </rPh>
    <rPh sb="3" eb="5">
      <t>ネンド</t>
    </rPh>
    <rPh sb="9" eb="10">
      <t>ガツ</t>
    </rPh>
    <phoneticPr fontId="1"/>
  </si>
  <si>
    <t>合計83施設</t>
    <rPh sb="0" eb="2">
      <t>ゴウケイ</t>
    </rPh>
    <rPh sb="4" eb="6">
      <t>シセツ</t>
    </rPh>
    <phoneticPr fontId="1"/>
  </si>
  <si>
    <t>対象施設一覧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</si>
</sst>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rgb="FFFF0000"/>
      <name val="游ゴシック"/>
      <family val="3"/>
      <charset val="128"/>
      <scheme val="minor"/>
    </font>
    <font>
      <sz val="9"/>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11"/>
      <name val="游ゴシック"/>
      <family val="3"/>
      <charset val="128"/>
      <scheme val="minor"/>
    </font>
    <font>
      <sz val="12"/>
      <name val="ＭＳ ゴシック"/>
      <family val="3"/>
      <charset val="128"/>
    </font>
    <font>
      <sz val="16"/>
      <name val="ＭＳ ゴシック"/>
      <family val="3"/>
      <charset val="128"/>
    </font>
    <font>
      <b/>
      <sz val="12"/>
      <color rgb="FFFF0000"/>
      <name val="ＭＳ ゴシック"/>
      <family val="3"/>
      <charset val="128"/>
    </font>
    <font>
      <sz val="11"/>
      <name val="Segoe UI Symbol"/>
      <family val="3"/>
    </font>
    <font>
      <strike/>
      <sz val="11"/>
      <color rgb="FFFF0000"/>
      <name val="游ゴシック"/>
      <family val="3"/>
      <charset val="128"/>
      <scheme val="minor"/>
    </font>
    <font>
      <b/>
      <sz val="11"/>
      <color theme="1"/>
      <name val="游ゴシック"/>
      <family val="3"/>
      <charset val="128"/>
      <scheme val="minor"/>
    </font>
    <font>
      <sz val="11"/>
      <name val="ＭＳ ゴシック"/>
      <family val="3"/>
      <charset val="128"/>
    </font>
    <font>
      <b/>
      <sz val="11"/>
      <name val="ＭＳ ゴシック"/>
      <family val="3"/>
      <charset val="128"/>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9"/>
      <color theme="1"/>
      <name val="ＭＳ ゴシック"/>
      <family val="3"/>
      <charset val="128"/>
    </font>
    <font>
      <sz val="9"/>
      <name val="ＭＳ ゴシック"/>
      <family val="3"/>
      <charset val="128"/>
    </font>
    <font>
      <b/>
      <sz val="14"/>
      <color theme="1"/>
      <name val="ＭＳ ゴシック"/>
      <family val="3"/>
      <charset val="128"/>
    </font>
    <font>
      <sz val="8"/>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55">
    <xf numFmtId="0" fontId="0" fillId="0" borderId="0" xfId="0">
      <alignment vertical="center"/>
    </xf>
    <xf numFmtId="0" fontId="2" fillId="0" borderId="1" xfId="0" applyFont="1" applyBorder="1" applyAlignment="1">
      <alignment vertical="center" shrinkToFit="1"/>
    </xf>
    <xf numFmtId="0" fontId="2" fillId="0" borderId="1" xfId="0" applyFont="1" applyBorder="1" applyAlignment="1">
      <alignment vertical="center" wrapText="1"/>
    </xf>
    <xf numFmtId="0" fontId="2" fillId="0" borderId="1" xfId="0" applyFont="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0" xfId="0" applyFont="1">
      <alignment vertical="center"/>
    </xf>
    <xf numFmtId="0" fontId="2" fillId="0" borderId="2" xfId="0" applyFont="1" applyBorder="1" applyAlignment="1">
      <alignment vertical="center" wrapText="1" shrinkToFit="1"/>
    </xf>
    <xf numFmtId="0" fontId="2" fillId="0" borderId="4" xfId="0" applyFont="1" applyBorder="1" applyAlignment="1">
      <alignment vertical="center" wrapTex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0" borderId="1" xfId="0" applyFont="1" applyFill="1" applyBorder="1" applyAlignment="1">
      <alignment vertical="center" shrinkToFit="1"/>
    </xf>
    <xf numFmtId="0" fontId="2" fillId="0" borderId="2" xfId="0" applyFont="1" applyFill="1" applyBorder="1" applyAlignment="1">
      <alignment horizontal="left" vertical="top" wrapText="1" shrinkToFit="1"/>
    </xf>
    <xf numFmtId="0" fontId="2" fillId="0" borderId="2"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4" xfId="0" applyFont="1" applyBorder="1" applyAlignment="1">
      <alignment horizontal="center" vertical="center" wrapText="1"/>
    </xf>
    <xf numFmtId="38" fontId="2" fillId="2" borderId="3" xfId="1" applyFont="1" applyFill="1" applyBorder="1" applyAlignment="1">
      <alignment horizontal="center" vertical="center" wrapText="1" shrinkToFit="1"/>
    </xf>
    <xf numFmtId="38" fontId="2" fillId="0" borderId="3" xfId="1" applyFont="1" applyBorder="1" applyAlignment="1">
      <alignment vertical="center" wrapText="1" shrinkToFit="1"/>
    </xf>
    <xf numFmtId="38" fontId="2" fillId="0" borderId="3" xfId="1" applyFont="1" applyFill="1" applyBorder="1" applyAlignment="1">
      <alignment vertical="center" wrapText="1" shrinkToFit="1"/>
    </xf>
    <xf numFmtId="0" fontId="2" fillId="0" borderId="0" xfId="0" applyFont="1" applyAlignment="1">
      <alignment vertical="center" shrinkToFit="1"/>
    </xf>
    <xf numFmtId="0" fontId="2" fillId="0" borderId="0" xfId="0" applyFont="1" applyAlignment="1">
      <alignment vertical="center" wrapText="1" shrinkToFit="1"/>
    </xf>
    <xf numFmtId="38" fontId="2" fillId="0" borderId="0" xfId="1" applyFont="1" applyAlignment="1">
      <alignment vertical="center" wrapText="1" shrinkToFit="1"/>
    </xf>
    <xf numFmtId="0" fontId="2" fillId="0" borderId="0" xfId="0" applyFont="1" applyAlignment="1">
      <alignment vertical="center" wrapText="1"/>
    </xf>
    <xf numFmtId="0" fontId="2" fillId="2" borderId="1" xfId="0" applyFont="1" applyFill="1" applyBorder="1" applyAlignment="1">
      <alignment horizontal="center" vertical="center" shrinkToFit="1"/>
    </xf>
    <xf numFmtId="0" fontId="2" fillId="3" borderId="0" xfId="0" applyFont="1" applyFill="1">
      <alignment vertical="center"/>
    </xf>
    <xf numFmtId="0" fontId="2" fillId="0" borderId="0" xfId="0" applyFont="1" applyBorder="1" applyAlignment="1">
      <alignment vertical="center" wrapText="1" shrinkToFit="1"/>
    </xf>
    <xf numFmtId="38" fontId="2" fillId="2" borderId="3" xfId="1" applyFont="1" applyFill="1" applyBorder="1" applyAlignment="1">
      <alignment horizontal="center" vertical="center" shrinkToFit="1"/>
    </xf>
    <xf numFmtId="38" fontId="2" fillId="0" borderId="3" xfId="1" applyFont="1" applyFill="1" applyBorder="1" applyAlignment="1">
      <alignment vertical="top" wrapText="1" shrinkToFit="1"/>
    </xf>
    <xf numFmtId="0" fontId="6" fillId="0" borderId="1" xfId="0" applyFont="1" applyFill="1" applyBorder="1" applyAlignment="1">
      <alignment vertical="center" wrapText="1" shrinkToFit="1"/>
    </xf>
    <xf numFmtId="0" fontId="2" fillId="0" borderId="1" xfId="0" applyFont="1" applyBorder="1">
      <alignment vertical="center"/>
    </xf>
    <xf numFmtId="0" fontId="2" fillId="0" borderId="2" xfId="0" applyFont="1" applyFill="1" applyBorder="1" applyAlignment="1">
      <alignment vertical="center" wrapText="1" shrinkToFit="1"/>
    </xf>
    <xf numFmtId="0" fontId="2" fillId="0" borderId="1" xfId="0" applyFont="1" applyFill="1" applyBorder="1" applyAlignment="1">
      <alignment vertical="center" wrapText="1" shrinkToFit="1"/>
    </xf>
    <xf numFmtId="0" fontId="2" fillId="0" borderId="2" xfId="0" applyFont="1" applyFill="1" applyBorder="1" applyAlignment="1">
      <alignment vertical="center" shrinkToFit="1"/>
    </xf>
    <xf numFmtId="38" fontId="2" fillId="0" borderId="3" xfId="1" applyFont="1" applyFill="1" applyBorder="1" applyAlignment="1">
      <alignment vertical="center" shrinkToFit="1"/>
    </xf>
    <xf numFmtId="0" fontId="4" fillId="0" borderId="1" xfId="0" applyFont="1" applyFill="1" applyBorder="1">
      <alignment vertical="center"/>
    </xf>
    <xf numFmtId="0" fontId="2" fillId="0" borderId="2" xfId="0" applyFont="1" applyFill="1" applyBorder="1" applyAlignment="1">
      <alignment vertical="center" wrapText="1"/>
    </xf>
    <xf numFmtId="38" fontId="2" fillId="0" borderId="3" xfId="1" applyFont="1" applyFill="1" applyBorder="1" applyAlignment="1">
      <alignment vertical="center" wrapText="1"/>
    </xf>
    <xf numFmtId="0" fontId="2" fillId="0" borderId="2" xfId="0" applyFont="1" applyFill="1" applyBorder="1" applyAlignment="1" applyProtection="1">
      <alignment vertical="center" wrapText="1" shrinkToFit="1"/>
      <protection locked="0"/>
    </xf>
    <xf numFmtId="38" fontId="2" fillId="0" borderId="3" xfId="1" applyFont="1" applyFill="1" applyBorder="1" applyAlignment="1" applyProtection="1">
      <alignment vertical="center" wrapText="1" shrinkToFit="1"/>
      <protection locked="0"/>
    </xf>
    <xf numFmtId="0" fontId="2" fillId="0" borderId="2" xfId="0" applyFont="1" applyFill="1" applyBorder="1" applyProtection="1">
      <alignment vertical="center"/>
      <protection locked="0"/>
    </xf>
    <xf numFmtId="38" fontId="2" fillId="0" borderId="3" xfId="1" applyFont="1" applyFill="1" applyBorder="1" applyAlignment="1" applyProtection="1">
      <alignment vertical="center"/>
      <protection locked="0"/>
    </xf>
    <xf numFmtId="0" fontId="2" fillId="0" borderId="4" xfId="0" applyFont="1" applyFill="1" applyBorder="1" applyAlignment="1">
      <alignment vertical="center" wrapText="1" shrinkToFit="1"/>
    </xf>
    <xf numFmtId="0" fontId="6" fillId="0" borderId="1" xfId="0" applyFont="1" applyFill="1" applyBorder="1" applyAlignment="1">
      <alignment vertical="center" shrinkToFit="1"/>
    </xf>
    <xf numFmtId="0" fontId="6" fillId="0" borderId="2" xfId="0" applyFont="1" applyFill="1" applyBorder="1" applyAlignment="1">
      <alignment vertical="center" wrapText="1" shrinkToFit="1"/>
    </xf>
    <xf numFmtId="38" fontId="6" fillId="0" borderId="3" xfId="1" applyFont="1" applyFill="1" applyBorder="1" applyAlignment="1">
      <alignment vertical="center" wrapText="1" shrinkToFit="1"/>
    </xf>
    <xf numFmtId="38" fontId="6" fillId="0" borderId="3" xfId="1" applyFon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horizontal="left" vertical="center" wrapText="1" shrinkToFit="1"/>
    </xf>
    <xf numFmtId="0" fontId="6" fillId="0" borderId="1" xfId="0" applyFont="1" applyFill="1" applyBorder="1" applyAlignment="1">
      <alignment vertical="center" wrapText="1"/>
    </xf>
    <xf numFmtId="0" fontId="6" fillId="0" borderId="1" xfId="0" applyFont="1" applyFill="1" applyBorder="1">
      <alignment vertical="center"/>
    </xf>
    <xf numFmtId="0" fontId="6" fillId="0" borderId="2" xfId="0" applyFont="1" applyFill="1" applyBorder="1" applyAlignment="1">
      <alignment vertical="top" wrapText="1" shrinkToFit="1"/>
    </xf>
    <xf numFmtId="0" fontId="6" fillId="0" borderId="3" xfId="0" applyFont="1" applyFill="1" applyBorder="1" applyAlignment="1">
      <alignment vertical="center" wrapText="1" shrinkToFit="1"/>
    </xf>
    <xf numFmtId="0" fontId="6" fillId="0" borderId="1" xfId="0" applyFont="1" applyBorder="1">
      <alignment vertical="center"/>
    </xf>
    <xf numFmtId="0" fontId="6" fillId="0" borderId="4" xfId="0" applyFont="1" applyFill="1" applyBorder="1" applyAlignment="1">
      <alignment vertical="center" wrapText="1" shrinkToFit="1"/>
    </xf>
    <xf numFmtId="38" fontId="6" fillId="0" borderId="5" xfId="1" applyFont="1" applyFill="1" applyBorder="1" applyAlignment="1">
      <alignment vertical="center" wrapText="1" shrinkToFit="1"/>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1" xfId="0" applyFont="1" applyBorder="1" applyAlignment="1">
      <alignment vertical="center" shrinkToFit="1"/>
    </xf>
    <xf numFmtId="0" fontId="6" fillId="0" borderId="2" xfId="0" applyFont="1" applyBorder="1" applyAlignment="1">
      <alignment vertical="center" wrapText="1" shrinkToFit="1"/>
    </xf>
    <xf numFmtId="38" fontId="6" fillId="0" borderId="3" xfId="1" applyFont="1" applyBorder="1" applyAlignment="1">
      <alignment vertical="center" wrapText="1" shrinkToFit="1"/>
    </xf>
    <xf numFmtId="0" fontId="6" fillId="0" borderId="1" xfId="0" applyFont="1" applyBorder="1" applyAlignment="1">
      <alignment vertical="center" wrapText="1" shrinkToFit="1"/>
    </xf>
    <xf numFmtId="0" fontId="6" fillId="0" borderId="1" xfId="0" applyFont="1" applyBorder="1" applyAlignment="1">
      <alignment vertical="center" wrapText="1"/>
    </xf>
    <xf numFmtId="0" fontId="8" fillId="0" borderId="2" xfId="0" applyFont="1" applyFill="1" applyBorder="1" applyAlignment="1">
      <alignment vertical="center" wrapText="1" shrinkToFit="1"/>
    </xf>
    <xf numFmtId="38" fontId="8" fillId="0" borderId="3" xfId="1" applyFont="1" applyFill="1" applyBorder="1" applyAlignment="1">
      <alignment vertical="center" wrapText="1" shrinkToFit="1"/>
    </xf>
    <xf numFmtId="38" fontId="6" fillId="0" borderId="3" xfId="1" applyFont="1" applyFill="1" applyBorder="1">
      <alignment vertical="center"/>
    </xf>
    <xf numFmtId="0" fontId="7" fillId="0" borderId="1" xfId="0" applyFont="1" applyFill="1" applyBorder="1">
      <alignment vertical="center"/>
    </xf>
    <xf numFmtId="0" fontId="6" fillId="0" borderId="4" xfId="0" applyFont="1" applyBorder="1" applyAlignment="1">
      <alignment vertical="center" wrapText="1"/>
    </xf>
    <xf numFmtId="0" fontId="6" fillId="0" borderId="2" xfId="0" applyFont="1" applyFill="1" applyBorder="1" applyAlignment="1">
      <alignment horizontal="left" vertical="top" wrapText="1" shrinkToFit="1"/>
    </xf>
    <xf numFmtId="38" fontId="6" fillId="0" borderId="3" xfId="1" applyFont="1" applyFill="1" applyBorder="1" applyAlignment="1">
      <alignment vertical="top" wrapText="1" shrinkToFit="1"/>
    </xf>
    <xf numFmtId="0" fontId="6" fillId="0" borderId="2" xfId="0" applyFont="1" applyFill="1" applyBorder="1" applyAlignment="1">
      <alignment vertical="center" wrapText="1"/>
    </xf>
    <xf numFmtId="38" fontId="6" fillId="0" borderId="3" xfId="1" applyFont="1" applyFill="1" applyBorder="1" applyAlignment="1">
      <alignment vertical="center" wrapText="1"/>
    </xf>
    <xf numFmtId="0" fontId="7" fillId="0" borderId="1" xfId="0" applyFont="1" applyFill="1" applyBorder="1" applyAlignment="1">
      <alignment vertical="center" wrapText="1" shrinkToFit="1"/>
    </xf>
    <xf numFmtId="0" fontId="6" fillId="0" borderId="1" xfId="0" applyFont="1" applyFill="1" applyBorder="1" applyAlignment="1">
      <alignment horizontal="left" vertical="center" wrapText="1" shrinkToFit="1"/>
    </xf>
    <xf numFmtId="0" fontId="7" fillId="0" borderId="2" xfId="0" applyFont="1" applyFill="1" applyBorder="1" applyAlignment="1">
      <alignment vertical="center" wrapText="1" shrinkToFit="1"/>
    </xf>
    <xf numFmtId="38" fontId="7" fillId="0" borderId="3" xfId="1" applyFont="1" applyFill="1" applyBorder="1" applyAlignment="1">
      <alignment vertical="center" wrapText="1" shrinkToFit="1"/>
    </xf>
    <xf numFmtId="0" fontId="6" fillId="0" borderId="2" xfId="0" applyNumberFormat="1" applyFont="1" applyFill="1" applyBorder="1" applyAlignment="1">
      <alignment vertical="center" wrapText="1" shrinkToFit="1"/>
    </xf>
    <xf numFmtId="0" fontId="8" fillId="0" borderId="2" xfId="0" applyFont="1" applyFill="1" applyBorder="1" applyAlignment="1">
      <alignment vertical="top" wrapText="1" shrinkToFit="1"/>
    </xf>
    <xf numFmtId="0" fontId="2" fillId="0" borderId="0" xfId="0" applyFont="1" applyBorder="1" applyAlignment="1">
      <alignment vertical="center" wrapText="1"/>
    </xf>
    <xf numFmtId="0" fontId="6" fillId="0" borderId="4" xfId="0" applyFont="1" applyBorder="1">
      <alignment vertical="center"/>
    </xf>
    <xf numFmtId="0" fontId="2" fillId="4" borderId="4" xfId="0" applyFont="1" applyFill="1" applyBorder="1" applyAlignment="1">
      <alignment horizontal="center" vertical="center" wrapText="1"/>
    </xf>
    <xf numFmtId="0" fontId="2"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Border="1" applyAlignment="1">
      <alignment horizontal="center" vertical="center"/>
    </xf>
    <xf numFmtId="0" fontId="2" fillId="0" borderId="0" xfId="0" applyFont="1" applyBorder="1" applyAlignment="1">
      <alignment horizontal="center" vertical="center" wrapText="1"/>
    </xf>
    <xf numFmtId="38" fontId="6" fillId="0" borderId="6" xfId="1" applyFont="1" applyFill="1" applyBorder="1" applyAlignment="1">
      <alignment vertical="center" wrapText="1" shrinkToFit="1"/>
    </xf>
    <xf numFmtId="0" fontId="3" fillId="0" borderId="4" xfId="0" applyFont="1" applyBorder="1" applyAlignment="1">
      <alignment horizontal="center" vertical="center" wrapText="1"/>
    </xf>
    <xf numFmtId="0" fontId="2" fillId="0" borderId="0" xfId="0" applyFont="1" applyBorder="1">
      <alignment vertical="center"/>
    </xf>
    <xf numFmtId="0" fontId="2" fillId="0" borderId="0" xfId="0" applyFont="1" applyBorder="1" applyAlignment="1">
      <alignment vertical="center" shrinkToFi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3" fillId="0" borderId="4" xfId="0" applyFont="1" applyBorder="1" applyAlignment="1">
      <alignment vertical="center" wrapText="1"/>
    </xf>
    <xf numFmtId="0" fontId="3" fillId="0" borderId="4" xfId="0" applyFont="1" applyBorder="1" applyAlignment="1">
      <alignment horizontal="left" vertical="center" wrapText="1"/>
    </xf>
    <xf numFmtId="0" fontId="3" fillId="0" borderId="1" xfId="0" applyFont="1" applyBorder="1">
      <alignment vertical="center"/>
    </xf>
    <xf numFmtId="0" fontId="3" fillId="0" borderId="1" xfId="0" applyFont="1" applyBorder="1" applyAlignment="1">
      <alignment vertical="center" shrinkToFit="1"/>
    </xf>
    <xf numFmtId="0" fontId="3" fillId="0" borderId="2" xfId="0" applyFont="1" applyBorder="1" applyAlignment="1">
      <alignment vertical="center" wrapText="1" shrinkToFit="1"/>
    </xf>
    <xf numFmtId="38" fontId="3" fillId="0" borderId="3" xfId="1" applyFont="1" applyFill="1" applyBorder="1" applyAlignment="1">
      <alignment vertical="center" wrapText="1" shrinkToFit="1"/>
    </xf>
    <xf numFmtId="0" fontId="3" fillId="0" borderId="0" xfId="0" applyFont="1">
      <alignment vertical="center"/>
    </xf>
    <xf numFmtId="0" fontId="13" fillId="0" borderId="4" xfId="0" applyFont="1" applyBorder="1" applyAlignment="1">
      <alignment horizontal="center" vertical="center" wrapText="1"/>
    </xf>
    <xf numFmtId="0" fontId="3" fillId="0" borderId="1" xfId="0" applyFont="1" applyBorder="1" applyAlignment="1">
      <alignment vertical="center" wrapText="1"/>
    </xf>
    <xf numFmtId="38" fontId="3" fillId="0" borderId="3" xfId="1" applyFont="1" applyBorder="1" applyAlignment="1">
      <alignment vertical="center" wrapText="1" shrinkToFit="1"/>
    </xf>
    <xf numFmtId="0" fontId="3" fillId="0" borderId="1" xfId="0" applyFont="1" applyBorder="1" applyAlignment="1">
      <alignment vertical="center" wrapText="1" shrinkToFit="1"/>
    </xf>
    <xf numFmtId="38" fontId="3" fillId="0" borderId="1" xfId="1" applyFont="1" applyBorder="1" applyAlignment="1">
      <alignment vertical="center" wrapText="1" shrinkToFit="1"/>
    </xf>
    <xf numFmtId="0" fontId="6" fillId="0" borderId="2"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3" fillId="0" borderId="1" xfId="0" applyFont="1" applyFill="1" applyBorder="1" applyAlignment="1">
      <alignment vertical="center" wrapText="1" shrinkToFit="1"/>
    </xf>
    <xf numFmtId="0" fontId="6" fillId="0" borderId="4" xfId="0" applyFont="1" applyBorder="1" applyAlignment="1">
      <alignment horizontal="left" vertical="center" wrapText="1"/>
    </xf>
    <xf numFmtId="0" fontId="2" fillId="5" borderId="4" xfId="0" applyFont="1" applyFill="1" applyBorder="1" applyAlignment="1">
      <alignment horizontal="center" vertical="center" wrapText="1"/>
    </xf>
    <xf numFmtId="0" fontId="6"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6" fillId="0" borderId="4" xfId="0" applyFont="1" applyFill="1" applyBorder="1" applyAlignment="1">
      <alignment horizontal="left" vertical="center" wrapText="1"/>
    </xf>
    <xf numFmtId="0" fontId="2" fillId="6"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3" fillId="0" borderId="1" xfId="0" applyFont="1" applyFill="1" applyBorder="1" applyAlignment="1">
      <alignment vertical="center" shrinkToFit="1"/>
    </xf>
    <xf numFmtId="0" fontId="3" fillId="0" borderId="4" xfId="0" applyFont="1" applyBorder="1" applyAlignment="1">
      <alignment vertical="center" shrinkToFit="1"/>
    </xf>
    <xf numFmtId="0" fontId="2" fillId="0" borderId="4" xfId="0" applyFont="1" applyBorder="1">
      <alignment vertical="center"/>
    </xf>
    <xf numFmtId="0" fontId="3" fillId="0" borderId="1" xfId="0" applyFont="1" applyBorder="1" applyAlignment="1">
      <alignment horizontal="center" vertical="center" wrapText="1"/>
    </xf>
    <xf numFmtId="0" fontId="2" fillId="0" borderId="4" xfId="0" applyFont="1" applyBorder="1" applyAlignment="1">
      <alignment vertical="center" wrapText="1" shrinkToFit="1"/>
    </xf>
    <xf numFmtId="0" fontId="6" fillId="0" borderId="2" xfId="0" applyFont="1" applyBorder="1" applyAlignment="1">
      <alignment vertical="center" wrapText="1"/>
    </xf>
    <xf numFmtId="0" fontId="6" fillId="0" borderId="4" xfId="0" applyFont="1" applyBorder="1" applyAlignment="1">
      <alignment vertical="center" wrapText="1" shrinkToFi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2" fillId="0" borderId="2" xfId="0" applyFont="1" applyBorder="1" applyAlignment="1">
      <alignment horizontal="left" vertical="center" wrapText="1"/>
    </xf>
    <xf numFmtId="0" fontId="3" fillId="0" borderId="4" xfId="0" applyFont="1" applyBorder="1" applyAlignment="1">
      <alignment vertical="center" wrapText="1" shrinkToFit="1"/>
    </xf>
    <xf numFmtId="0" fontId="2" fillId="2" borderId="1" xfId="0" applyFont="1" applyFill="1" applyBorder="1">
      <alignment vertical="center"/>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1" xfId="0" applyFont="1" applyFill="1" applyBorder="1" applyAlignment="1">
      <alignment vertical="center" wrapText="1" shrinkToFit="1"/>
    </xf>
    <xf numFmtId="38" fontId="16" fillId="2" borderId="1" xfId="1" applyFont="1" applyFill="1" applyBorder="1" applyAlignment="1">
      <alignment vertical="center" wrapText="1" shrinkToFit="1"/>
    </xf>
    <xf numFmtId="0" fontId="16" fillId="0" borderId="0" xfId="0" applyFont="1">
      <alignment vertical="center"/>
    </xf>
    <xf numFmtId="0" fontId="16" fillId="2" borderId="1" xfId="0" applyFont="1" applyFill="1" applyBorder="1" applyAlignment="1">
      <alignment horizontal="center" vertical="center" shrinkToFit="1"/>
    </xf>
    <xf numFmtId="38" fontId="16" fillId="2" borderId="1" xfId="1" applyFont="1" applyFill="1" applyBorder="1" applyAlignment="1">
      <alignment horizontal="center" vertical="center" shrinkToFit="1"/>
    </xf>
    <xf numFmtId="0" fontId="16" fillId="2" borderId="1" xfId="0" applyFont="1" applyFill="1" applyBorder="1" applyAlignment="1">
      <alignment horizontal="center" vertical="center" wrapText="1" shrinkToFit="1"/>
    </xf>
    <xf numFmtId="38" fontId="16" fillId="2" borderId="1" xfId="1" applyFont="1" applyFill="1" applyBorder="1" applyAlignment="1">
      <alignment horizontal="center" vertical="center" wrapText="1" shrinkToFit="1"/>
    </xf>
    <xf numFmtId="0" fontId="16" fillId="0" borderId="1" xfId="0" applyFont="1" applyFill="1" applyBorder="1">
      <alignment vertical="center"/>
    </xf>
    <xf numFmtId="0" fontId="18" fillId="0" borderId="1" xfId="0" applyFont="1" applyFill="1" applyBorder="1">
      <alignment vertical="center"/>
    </xf>
    <xf numFmtId="0" fontId="18" fillId="0" borderId="1" xfId="0" applyFont="1" applyFill="1" applyBorder="1" applyAlignment="1">
      <alignment vertical="center" shrinkToFit="1"/>
    </xf>
    <xf numFmtId="0" fontId="18" fillId="0" borderId="4" xfId="0" applyFont="1" applyBorder="1" applyAlignment="1">
      <alignment vertical="center" wrapText="1"/>
    </xf>
    <xf numFmtId="0" fontId="16"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Fill="1" applyBorder="1" applyAlignment="1">
      <alignment vertical="center" wrapText="1" shrinkToFit="1"/>
    </xf>
    <xf numFmtId="38" fontId="18" fillId="0" borderId="3" xfId="1" applyFont="1" applyFill="1" applyBorder="1" applyAlignment="1">
      <alignment vertical="center" wrapText="1" shrinkToFit="1"/>
    </xf>
    <xf numFmtId="0" fontId="18" fillId="0" borderId="1" xfId="0" applyFont="1" applyFill="1" applyBorder="1" applyAlignment="1">
      <alignment vertical="center" wrapText="1" shrinkToFit="1"/>
    </xf>
    <xf numFmtId="0" fontId="18" fillId="0" borderId="1" xfId="0" applyFont="1" applyFill="1" applyBorder="1" applyAlignment="1">
      <alignment vertical="center" wrapText="1"/>
    </xf>
    <xf numFmtId="0" fontId="16" fillId="0" borderId="1" xfId="0" applyFont="1" applyBorder="1">
      <alignment vertical="center"/>
    </xf>
    <xf numFmtId="0" fontId="18" fillId="0" borderId="1" xfId="0" applyFont="1" applyBorder="1">
      <alignment vertical="center"/>
    </xf>
    <xf numFmtId="0" fontId="18" fillId="0" borderId="1" xfId="0" applyFont="1" applyBorder="1" applyAlignment="1">
      <alignment vertical="center" shrinkToFit="1"/>
    </xf>
    <xf numFmtId="0" fontId="18" fillId="0" borderId="2" xfId="0" applyFont="1" applyBorder="1" applyAlignment="1">
      <alignment vertical="center" wrapText="1" shrinkToFit="1"/>
    </xf>
    <xf numFmtId="38" fontId="18" fillId="0" borderId="3" xfId="1" applyFont="1" applyBorder="1" applyAlignment="1">
      <alignment vertical="center" wrapText="1" shrinkToFit="1"/>
    </xf>
    <xf numFmtId="0" fontId="18" fillId="0" borderId="1" xfId="0" applyFont="1" applyBorder="1" applyAlignment="1">
      <alignment vertical="center" wrapText="1" shrinkToFit="1"/>
    </xf>
    <xf numFmtId="0" fontId="18" fillId="0" borderId="1" xfId="0" applyFont="1" applyBorder="1" applyAlignment="1">
      <alignment vertical="center" wrapText="1"/>
    </xf>
    <xf numFmtId="0" fontId="16" fillId="0" borderId="1" xfId="0" applyFont="1" applyBorder="1" applyAlignment="1">
      <alignment vertical="center" shrinkToFit="1"/>
    </xf>
    <xf numFmtId="0" fontId="16" fillId="0" borderId="4" xfId="0" applyFont="1" applyBorder="1" applyAlignment="1">
      <alignment vertical="center" wrapText="1"/>
    </xf>
    <xf numFmtId="0" fontId="19" fillId="0" borderId="2" xfId="0" applyFont="1" applyFill="1" applyBorder="1" applyAlignment="1">
      <alignment vertical="center" wrapText="1" shrinkToFit="1"/>
    </xf>
    <xf numFmtId="38" fontId="19" fillId="0" borderId="3" xfId="1" applyFont="1" applyFill="1" applyBorder="1" applyAlignment="1">
      <alignment vertical="center" wrapText="1" shrinkToFit="1"/>
    </xf>
    <xf numFmtId="0" fontId="16" fillId="0" borderId="1" xfId="0" applyFont="1" applyFill="1" applyBorder="1" applyAlignment="1">
      <alignment vertical="center" shrinkToFit="1"/>
    </xf>
    <xf numFmtId="0" fontId="16" fillId="3" borderId="0" xfId="0" applyFont="1" applyFill="1">
      <alignment vertical="center"/>
    </xf>
    <xf numFmtId="0" fontId="16" fillId="0" borderId="4" xfId="0" applyFont="1" applyFill="1" applyBorder="1" applyAlignment="1">
      <alignment vertical="center" wrapText="1"/>
    </xf>
    <xf numFmtId="0" fontId="19" fillId="0" borderId="2" xfId="0" applyFont="1" applyFill="1" applyBorder="1" applyAlignment="1">
      <alignment vertical="top" wrapText="1" shrinkToFit="1"/>
    </xf>
    <xf numFmtId="0" fontId="18" fillId="0" borderId="4" xfId="0" applyFont="1" applyFill="1" applyBorder="1" applyAlignment="1">
      <alignment vertical="center" wrapText="1"/>
    </xf>
    <xf numFmtId="0" fontId="18"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38" fontId="16" fillId="0" borderId="3" xfId="1" applyFont="1" applyFill="1" applyBorder="1" applyAlignment="1">
      <alignment vertical="center" wrapText="1" shrinkToFit="1"/>
    </xf>
    <xf numFmtId="0" fontId="16" fillId="0" borderId="1" xfId="0" applyFont="1" applyFill="1" applyBorder="1" applyAlignment="1">
      <alignment vertical="center" wrapText="1" shrinkToFit="1"/>
    </xf>
    <xf numFmtId="0" fontId="16" fillId="0" borderId="1" xfId="0" applyFont="1" applyFill="1" applyBorder="1" applyAlignment="1">
      <alignment vertical="center" wrapText="1"/>
    </xf>
    <xf numFmtId="0" fontId="18" fillId="0" borderId="4" xfId="0" applyFont="1" applyBorder="1" applyAlignment="1">
      <alignment horizontal="left" vertical="center" wrapText="1"/>
    </xf>
    <xf numFmtId="0" fontId="16" fillId="0" borderId="2" xfId="0" applyFont="1" applyFill="1" applyBorder="1" applyAlignment="1">
      <alignment vertical="center" wrapText="1" shrinkToFit="1"/>
    </xf>
    <xf numFmtId="0" fontId="16" fillId="0" borderId="4" xfId="0" applyFont="1" applyBorder="1" applyAlignment="1">
      <alignment horizontal="left" vertical="center" wrapText="1"/>
    </xf>
    <xf numFmtId="0" fontId="18" fillId="0" borderId="2" xfId="0" applyFont="1" applyBorder="1" applyAlignment="1">
      <alignment horizontal="left" vertical="center" wrapText="1"/>
    </xf>
    <xf numFmtId="0" fontId="16" fillId="0" borderId="2" xfId="0" applyFont="1" applyBorder="1" applyAlignment="1">
      <alignment horizontal="left" vertical="center" wrapText="1"/>
    </xf>
    <xf numFmtId="0" fontId="18" fillId="0" borderId="1" xfId="0" applyFont="1" applyBorder="1" applyAlignment="1">
      <alignment horizontal="center" vertical="center" wrapText="1"/>
    </xf>
    <xf numFmtId="0" fontId="16" fillId="0" borderId="0" xfId="0" applyFont="1" applyAlignment="1">
      <alignment vertical="center" wrapText="1"/>
    </xf>
    <xf numFmtId="0" fontId="18" fillId="0" borderId="4" xfId="0" applyFont="1" applyBorder="1" applyAlignment="1">
      <alignment horizontal="center" vertical="center"/>
    </xf>
    <xf numFmtId="0" fontId="20" fillId="0" borderId="4" xfId="0" applyFont="1" applyBorder="1" applyAlignment="1">
      <alignment vertical="center" wrapText="1"/>
    </xf>
    <xf numFmtId="0" fontId="18" fillId="0" borderId="2" xfId="0" applyFont="1" applyFill="1" applyBorder="1" applyAlignment="1">
      <alignment vertical="center" shrinkToFit="1"/>
    </xf>
    <xf numFmtId="38" fontId="18" fillId="0" borderId="3" xfId="1" applyFont="1" applyFill="1" applyBorder="1" applyAlignment="1">
      <alignment vertical="center" shrinkToFit="1"/>
    </xf>
    <xf numFmtId="0" fontId="21" fillId="0" borderId="1" xfId="0" applyFont="1" applyFill="1" applyBorder="1">
      <alignment vertical="center"/>
    </xf>
    <xf numFmtId="0" fontId="16" fillId="0" borderId="2" xfId="0" applyFont="1" applyFill="1" applyBorder="1" applyAlignment="1">
      <alignment vertical="center" shrinkToFit="1"/>
    </xf>
    <xf numFmtId="38" fontId="16" fillId="0" borderId="3" xfId="1" applyFont="1" applyFill="1" applyBorder="1" applyAlignment="1">
      <alignment vertical="center" shrinkToFit="1"/>
    </xf>
    <xf numFmtId="0" fontId="22" fillId="0" borderId="1" xfId="0" applyFont="1" applyFill="1" applyBorder="1">
      <alignment vertical="center"/>
    </xf>
    <xf numFmtId="0" fontId="18" fillId="0" borderId="2" xfId="0" applyNumberFormat="1" applyFont="1" applyFill="1" applyBorder="1" applyAlignment="1">
      <alignment vertical="center" wrapText="1" shrinkToFit="1"/>
    </xf>
    <xf numFmtId="0" fontId="18" fillId="0" borderId="4" xfId="0" applyFont="1" applyBorder="1" applyAlignment="1">
      <alignment vertical="center" wrapText="1" shrinkToFit="1"/>
    </xf>
    <xf numFmtId="38" fontId="18" fillId="0" borderId="3" xfId="1" applyFont="1" applyFill="1" applyBorder="1">
      <alignment vertical="center"/>
    </xf>
    <xf numFmtId="0" fontId="16" fillId="0" borderId="1" xfId="0" applyFont="1" applyBorder="1" applyAlignment="1">
      <alignment horizontal="center" vertical="center" wrapText="1"/>
    </xf>
    <xf numFmtId="0" fontId="18" fillId="0" borderId="2" xfId="0" applyFont="1" applyFill="1" applyBorder="1" applyAlignment="1">
      <alignment horizontal="left" vertical="top" wrapText="1" shrinkToFit="1"/>
    </xf>
    <xf numFmtId="38" fontId="18" fillId="0" borderId="3" xfId="1" applyFont="1" applyFill="1" applyBorder="1" applyAlignment="1">
      <alignment vertical="top" wrapText="1" shrinkToFit="1"/>
    </xf>
    <xf numFmtId="0" fontId="18" fillId="0" borderId="2" xfId="0" applyFont="1" applyBorder="1" applyAlignment="1">
      <alignment vertical="center" wrapText="1"/>
    </xf>
    <xf numFmtId="0" fontId="18" fillId="0" borderId="2" xfId="0" applyFont="1" applyFill="1" applyBorder="1" applyAlignment="1">
      <alignment vertical="center" wrapText="1"/>
    </xf>
    <xf numFmtId="38" fontId="18" fillId="0" borderId="3" xfId="1" applyFont="1" applyFill="1" applyBorder="1" applyAlignment="1">
      <alignment vertical="center" wrapText="1"/>
    </xf>
    <xf numFmtId="0" fontId="16" fillId="0" borderId="2" xfId="0" applyFont="1" applyFill="1" applyBorder="1" applyAlignment="1">
      <alignment horizontal="left" vertical="top" wrapText="1" shrinkToFit="1"/>
    </xf>
    <xf numFmtId="38" fontId="16" fillId="0" borderId="3" xfId="1" applyFont="1" applyFill="1" applyBorder="1" applyAlignment="1">
      <alignment vertical="top" wrapText="1" shrinkToFit="1"/>
    </xf>
    <xf numFmtId="0" fontId="18" fillId="0" borderId="2" xfId="0" applyFont="1" applyFill="1" applyBorder="1" applyAlignment="1">
      <alignment vertical="top" wrapText="1" shrinkToFit="1"/>
    </xf>
    <xf numFmtId="0" fontId="21" fillId="0" borderId="1" xfId="0" applyFont="1" applyFill="1" applyBorder="1" applyAlignment="1">
      <alignment vertical="center" wrapText="1" shrinkToFit="1"/>
    </xf>
    <xf numFmtId="38" fontId="18" fillId="0" borderId="6" xfId="1" applyFont="1" applyFill="1" applyBorder="1" applyAlignment="1">
      <alignment vertical="center" wrapText="1" shrinkToFit="1"/>
    </xf>
    <xf numFmtId="0" fontId="16" fillId="2" borderId="1" xfId="0" applyFont="1" applyFill="1" applyBorder="1" applyAlignment="1">
      <alignment horizontal="center" vertical="center"/>
    </xf>
    <xf numFmtId="0" fontId="18" fillId="0" borderId="1" xfId="0" applyFont="1" applyFill="1" applyBorder="1" applyAlignment="1">
      <alignment horizontal="center" vertical="center" shrinkToFit="1"/>
    </xf>
    <xf numFmtId="0" fontId="18"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1" xfId="0"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8" fillId="0" borderId="0" xfId="0" applyFont="1">
      <alignment vertic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2" borderId="1" xfId="0" applyFont="1" applyFill="1" applyBorder="1" applyAlignment="1">
      <alignment horizontal="center" vertical="center" wrapText="1"/>
    </xf>
    <xf numFmtId="0" fontId="18" fillId="0" borderId="13" xfId="0" applyFont="1" applyBorder="1">
      <alignment vertical="center"/>
    </xf>
    <xf numFmtId="0" fontId="18" fillId="0" borderId="14" xfId="0" applyFont="1" applyFill="1" applyBorder="1">
      <alignment vertical="center"/>
    </xf>
    <xf numFmtId="0" fontId="18" fillId="0" borderId="17" xfId="0" applyFont="1" applyFill="1" applyBorder="1">
      <alignment vertical="center"/>
    </xf>
    <xf numFmtId="0" fontId="18" fillId="0" borderId="14"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23" fillId="0" borderId="0" xfId="0" applyFont="1" applyAlignment="1"/>
    <xf numFmtId="0" fontId="18" fillId="0" borderId="21" xfId="0" applyFont="1" applyBorder="1" applyAlignment="1">
      <alignment horizontal="center" vertical="center"/>
    </xf>
    <xf numFmtId="0" fontId="18"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13" xfId="0" applyFont="1" applyFill="1" applyBorder="1" applyAlignment="1">
      <alignment vertical="center" shrinkToFit="1"/>
    </xf>
    <xf numFmtId="0" fontId="18" fillId="0" borderId="13" xfId="0" applyFont="1" applyBorder="1" applyAlignment="1">
      <alignment vertical="center" shrinkToFit="1"/>
    </xf>
    <xf numFmtId="0" fontId="16" fillId="0" borderId="13" xfId="0" applyFont="1" applyFill="1" applyBorder="1" applyAlignment="1">
      <alignment vertical="center" shrinkToFit="1"/>
    </xf>
    <xf numFmtId="0" fontId="18" fillId="0" borderId="15" xfId="0" applyFont="1" applyBorder="1" applyAlignment="1">
      <alignment vertical="center" shrinkToFit="1"/>
    </xf>
    <xf numFmtId="0" fontId="16" fillId="0" borderId="15" xfId="0" applyFont="1" applyBorder="1" applyAlignment="1">
      <alignment vertical="center" shrinkToFit="1"/>
    </xf>
    <xf numFmtId="0" fontId="16" fillId="0" borderId="15" xfId="0" applyFont="1" applyFill="1" applyBorder="1" applyAlignment="1">
      <alignment vertical="center" shrinkToFit="1"/>
    </xf>
    <xf numFmtId="0" fontId="18" fillId="0" borderId="15" xfId="0" applyFont="1" applyFill="1" applyBorder="1" applyAlignment="1">
      <alignment vertical="center" shrinkToFit="1"/>
    </xf>
    <xf numFmtId="0" fontId="18" fillId="0" borderId="15" xfId="0" applyFont="1" applyFill="1" applyBorder="1" applyAlignment="1">
      <alignment vertical="center" wrapText="1" shrinkToFit="1"/>
    </xf>
    <xf numFmtId="0" fontId="16" fillId="0" borderId="15" xfId="0" applyFont="1" applyFill="1" applyBorder="1" applyAlignment="1">
      <alignment vertical="center" wrapText="1" shrinkToFit="1"/>
    </xf>
    <xf numFmtId="0" fontId="18" fillId="0" borderId="21" xfId="0" applyFont="1" applyBorder="1" applyAlignment="1">
      <alignment vertical="center" shrinkToFit="1"/>
    </xf>
    <xf numFmtId="0" fontId="24" fillId="0" borderId="13" xfId="0" applyFont="1" applyFill="1" applyBorder="1" applyAlignment="1">
      <alignment vertical="center" wrapText="1" shrinkToFit="1"/>
    </xf>
    <xf numFmtId="0" fontId="18" fillId="0" borderId="13" xfId="0" applyFont="1" applyFill="1" applyBorder="1" applyAlignment="1">
      <alignment vertical="center" wrapText="1" shrinkToFit="1"/>
    </xf>
    <xf numFmtId="0" fontId="18" fillId="0" borderId="16" xfId="0" applyFont="1" applyFill="1" applyBorder="1" applyAlignment="1">
      <alignment vertical="center" shrinkToFit="1"/>
    </xf>
    <xf numFmtId="0" fontId="18" fillId="0" borderId="21" xfId="0" applyFont="1" applyFill="1" applyBorder="1" applyAlignment="1">
      <alignment vertical="center" shrinkToFit="1"/>
    </xf>
    <xf numFmtId="0" fontId="18" fillId="0" borderId="22" xfId="0" applyFont="1" applyBorder="1" applyAlignment="1">
      <alignment horizontal="center" vertical="center"/>
    </xf>
    <xf numFmtId="0" fontId="18" fillId="0" borderId="22" xfId="0" applyFont="1" applyBorder="1">
      <alignment vertical="center"/>
    </xf>
    <xf numFmtId="0" fontId="20" fillId="0" borderId="22" xfId="0" applyFont="1" applyFill="1" applyBorder="1">
      <alignment vertical="center"/>
    </xf>
    <xf numFmtId="0" fontId="18" fillId="0" borderId="0" xfId="0" applyFont="1" applyAlignment="1">
      <alignment horizontal="righ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1" fillId="0" borderId="7" xfId="0" applyFont="1" applyBorder="1" applyAlignment="1">
      <alignment horizontal="center" vertical="center"/>
    </xf>
    <xf numFmtId="0" fontId="16" fillId="2" borderId="1"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2" borderId="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1051560</xdr:colOff>
      <xdr:row>0</xdr:row>
      <xdr:rowOff>106680</xdr:rowOff>
    </xdr:from>
    <xdr:to>
      <xdr:col>3</xdr:col>
      <xdr:colOff>1722120</xdr:colOff>
      <xdr:row>0</xdr:row>
      <xdr:rowOff>426720</xdr:rowOff>
    </xdr:to>
    <xdr:sp macro="" textlink="">
      <xdr:nvSpPr>
        <xdr:cNvPr id="2" name="正方形/長方形 1">
          <a:extLst>
            <a:ext uri="{FF2B5EF4-FFF2-40B4-BE49-F238E27FC236}">
              <a16:creationId xmlns:a16="http://schemas.microsoft.com/office/drawing/2014/main" id="{BA0C9F68-BD95-4D93-D2BB-A1651417B8A6}"/>
            </a:ext>
          </a:extLst>
        </xdr:cNvPr>
        <xdr:cNvSpPr/>
      </xdr:nvSpPr>
      <xdr:spPr>
        <a:xfrm>
          <a:off x="5082540" y="106680"/>
          <a:ext cx="670560" cy="32004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1680210</xdr:colOff>
      <xdr:row>17</xdr:row>
      <xdr:rowOff>20956</xdr:rowOff>
    </xdr:from>
    <xdr:to>
      <xdr:col>15</xdr:col>
      <xdr:colOff>1790700</xdr:colOff>
      <xdr:row>17</xdr:row>
      <xdr:rowOff>358140</xdr:rowOff>
    </xdr:to>
    <xdr:sp macro="" textlink="">
      <xdr:nvSpPr>
        <xdr:cNvPr id="2" name="右中かっこ 1">
          <a:extLst>
            <a:ext uri="{FF2B5EF4-FFF2-40B4-BE49-F238E27FC236}">
              <a16:creationId xmlns:a16="http://schemas.microsoft.com/office/drawing/2014/main" id="{C3D55F10-7A2E-4439-88B1-F181A7920CA7}"/>
            </a:ext>
          </a:extLst>
        </xdr:cNvPr>
        <xdr:cNvSpPr/>
      </xdr:nvSpPr>
      <xdr:spPr>
        <a:xfrm>
          <a:off x="6637020" y="4714876"/>
          <a:ext cx="0" cy="23050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1680210</xdr:colOff>
      <xdr:row>17</xdr:row>
      <xdr:rowOff>20956</xdr:rowOff>
    </xdr:from>
    <xdr:to>
      <xdr:col>15</xdr:col>
      <xdr:colOff>1790700</xdr:colOff>
      <xdr:row>17</xdr:row>
      <xdr:rowOff>358140</xdr:rowOff>
    </xdr:to>
    <xdr:sp macro="" textlink="">
      <xdr:nvSpPr>
        <xdr:cNvPr id="2" name="右中かっこ 1">
          <a:extLst>
            <a:ext uri="{FF2B5EF4-FFF2-40B4-BE49-F238E27FC236}">
              <a16:creationId xmlns:a16="http://schemas.microsoft.com/office/drawing/2014/main" id="{DC73BE39-4F8F-4663-8547-D78D86032034}"/>
            </a:ext>
          </a:extLst>
        </xdr:cNvPr>
        <xdr:cNvSpPr/>
      </xdr:nvSpPr>
      <xdr:spPr>
        <a:xfrm>
          <a:off x="6637020" y="4714876"/>
          <a:ext cx="0" cy="23050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1680210</xdr:colOff>
      <xdr:row>17</xdr:row>
      <xdr:rowOff>20956</xdr:rowOff>
    </xdr:from>
    <xdr:to>
      <xdr:col>15</xdr:col>
      <xdr:colOff>1790700</xdr:colOff>
      <xdr:row>17</xdr:row>
      <xdr:rowOff>358140</xdr:rowOff>
    </xdr:to>
    <xdr:sp macro="" textlink="">
      <xdr:nvSpPr>
        <xdr:cNvPr id="2" name="右中かっこ 1">
          <a:extLst>
            <a:ext uri="{FF2B5EF4-FFF2-40B4-BE49-F238E27FC236}">
              <a16:creationId xmlns:a16="http://schemas.microsoft.com/office/drawing/2014/main" id="{453B4A92-8368-49CB-BAF4-11CCD2044D8C}"/>
            </a:ext>
          </a:extLst>
        </xdr:cNvPr>
        <xdr:cNvSpPr/>
      </xdr:nvSpPr>
      <xdr:spPr>
        <a:xfrm>
          <a:off x="6637020" y="4714876"/>
          <a:ext cx="0" cy="23050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1680210</xdr:colOff>
      <xdr:row>17</xdr:row>
      <xdr:rowOff>20956</xdr:rowOff>
    </xdr:from>
    <xdr:to>
      <xdr:col>15</xdr:col>
      <xdr:colOff>1790700</xdr:colOff>
      <xdr:row>17</xdr:row>
      <xdr:rowOff>358140</xdr:rowOff>
    </xdr:to>
    <xdr:sp macro="" textlink="">
      <xdr:nvSpPr>
        <xdr:cNvPr id="2" name="右中かっこ 1">
          <a:extLst>
            <a:ext uri="{FF2B5EF4-FFF2-40B4-BE49-F238E27FC236}">
              <a16:creationId xmlns:a16="http://schemas.microsoft.com/office/drawing/2014/main" id="{A12290F5-ECC2-4CA3-BBA1-14133C805A84}"/>
            </a:ext>
          </a:extLst>
        </xdr:cNvPr>
        <xdr:cNvSpPr/>
      </xdr:nvSpPr>
      <xdr:spPr>
        <a:xfrm>
          <a:off x="27771090" y="28630246"/>
          <a:ext cx="108585" cy="34480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1680210</xdr:colOff>
      <xdr:row>203</xdr:row>
      <xdr:rowOff>20956</xdr:rowOff>
    </xdr:from>
    <xdr:to>
      <xdr:col>15</xdr:col>
      <xdr:colOff>1790700</xdr:colOff>
      <xdr:row>203</xdr:row>
      <xdr:rowOff>358140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5167610" y="44628436"/>
          <a:ext cx="110490" cy="33718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517D9-DDA9-431C-BF04-B7EEE9671165}">
  <sheetPr>
    <pageSetUpPr fitToPage="1"/>
  </sheetPr>
  <dimension ref="A1:D39"/>
  <sheetViews>
    <sheetView tabSelected="1" workbookViewId="0">
      <selection activeCell="B7" sqref="B7"/>
    </sheetView>
  </sheetViews>
  <sheetFormatPr defaultRowHeight="18" x14ac:dyDescent="0.45"/>
  <cols>
    <col min="1" max="1" width="5.5" customWidth="1"/>
    <col min="2" max="4" width="23.69921875" customWidth="1"/>
  </cols>
  <sheetData>
    <row r="1" spans="1:4" ht="39" customHeight="1" thickBot="1" x14ac:dyDescent="0.25">
      <c r="A1" s="224" t="s">
        <v>860</v>
      </c>
      <c r="B1" s="213"/>
      <c r="C1" s="213"/>
      <c r="D1" s="213"/>
    </row>
    <row r="2" spans="1:4" x14ac:dyDescent="0.45">
      <c r="A2" s="246"/>
      <c r="B2" s="222" t="s">
        <v>849</v>
      </c>
      <c r="C2" s="223" t="s">
        <v>850</v>
      </c>
      <c r="D2" s="222" t="s">
        <v>851</v>
      </c>
    </row>
    <row r="3" spans="1:4" ht="18.600000000000001" thickBot="1" x14ac:dyDescent="0.5">
      <c r="A3" s="247"/>
      <c r="B3" s="220" t="s">
        <v>852</v>
      </c>
      <c r="C3" s="221" t="s">
        <v>853</v>
      </c>
      <c r="D3" s="220" t="s">
        <v>854</v>
      </c>
    </row>
    <row r="4" spans="1:4" x14ac:dyDescent="0.45">
      <c r="A4" s="225">
        <v>1</v>
      </c>
      <c r="B4" s="241" t="s">
        <v>101</v>
      </c>
      <c r="C4" s="231" t="s">
        <v>18</v>
      </c>
      <c r="D4" s="237" t="s">
        <v>9</v>
      </c>
    </row>
    <row r="5" spans="1:4" x14ac:dyDescent="0.45">
      <c r="A5" s="226">
        <v>2</v>
      </c>
      <c r="B5" s="229" t="s">
        <v>11</v>
      </c>
      <c r="C5" s="232" t="s">
        <v>19</v>
      </c>
      <c r="D5" s="228" t="s">
        <v>28</v>
      </c>
    </row>
    <row r="6" spans="1:4" x14ac:dyDescent="0.45">
      <c r="A6" s="226">
        <v>3</v>
      </c>
      <c r="B6" s="230" t="s">
        <v>345</v>
      </c>
      <c r="C6" s="231" t="s">
        <v>20</v>
      </c>
      <c r="D6" s="228" t="s">
        <v>31</v>
      </c>
    </row>
    <row r="7" spans="1:4" ht="19.2" x14ac:dyDescent="0.45">
      <c r="A7" s="226">
        <v>4</v>
      </c>
      <c r="B7" s="228" t="s">
        <v>21</v>
      </c>
      <c r="C7" s="233" t="s">
        <v>22</v>
      </c>
      <c r="D7" s="238" t="s">
        <v>531</v>
      </c>
    </row>
    <row r="8" spans="1:4" ht="28.8" x14ac:dyDescent="0.45">
      <c r="A8" s="226">
        <v>5</v>
      </c>
      <c r="B8" s="230" t="s">
        <v>23</v>
      </c>
      <c r="C8" s="233" t="s">
        <v>39</v>
      </c>
      <c r="D8" s="238" t="s">
        <v>530</v>
      </c>
    </row>
    <row r="9" spans="1:4" x14ac:dyDescent="0.45">
      <c r="A9" s="227">
        <v>6</v>
      </c>
      <c r="B9" s="228" t="s">
        <v>24</v>
      </c>
      <c r="C9" s="233" t="s">
        <v>160</v>
      </c>
      <c r="D9" s="230" t="s">
        <v>170</v>
      </c>
    </row>
    <row r="10" spans="1:4" x14ac:dyDescent="0.45">
      <c r="A10" s="226">
        <v>7</v>
      </c>
      <c r="B10" s="228" t="s">
        <v>26</v>
      </c>
      <c r="C10" s="233" t="s">
        <v>161</v>
      </c>
      <c r="D10" s="230" t="s">
        <v>171</v>
      </c>
    </row>
    <row r="11" spans="1:4" x14ac:dyDescent="0.45">
      <c r="A11" s="226">
        <v>8</v>
      </c>
      <c r="B11" s="228" t="s">
        <v>27</v>
      </c>
      <c r="C11" s="233" t="s">
        <v>162</v>
      </c>
      <c r="D11" s="230" t="s">
        <v>172</v>
      </c>
    </row>
    <row r="12" spans="1:4" x14ac:dyDescent="0.45">
      <c r="A12" s="226">
        <v>9</v>
      </c>
      <c r="B12" s="228" t="s">
        <v>116</v>
      </c>
      <c r="C12" s="233" t="s">
        <v>163</v>
      </c>
      <c r="D12" s="230" t="s">
        <v>173</v>
      </c>
    </row>
    <row r="13" spans="1:4" x14ac:dyDescent="0.45">
      <c r="A13" s="226">
        <v>10</v>
      </c>
      <c r="B13" s="228" t="s">
        <v>91</v>
      </c>
      <c r="C13" s="233" t="s">
        <v>164</v>
      </c>
      <c r="D13" s="230" t="s">
        <v>174</v>
      </c>
    </row>
    <row r="14" spans="1:4" x14ac:dyDescent="0.45">
      <c r="A14" s="227">
        <v>11</v>
      </c>
      <c r="B14" s="228" t="s">
        <v>88</v>
      </c>
      <c r="C14" s="233" t="s">
        <v>165</v>
      </c>
      <c r="D14" s="230" t="s">
        <v>178</v>
      </c>
    </row>
    <row r="15" spans="1:4" x14ac:dyDescent="0.45">
      <c r="A15" s="226">
        <v>12</v>
      </c>
      <c r="B15" s="228" t="s">
        <v>87</v>
      </c>
      <c r="C15" s="233" t="s">
        <v>166</v>
      </c>
      <c r="D15" s="230" t="s">
        <v>180</v>
      </c>
    </row>
    <row r="16" spans="1:4" x14ac:dyDescent="0.45">
      <c r="A16" s="226">
        <v>13</v>
      </c>
      <c r="B16" s="228" t="s">
        <v>225</v>
      </c>
      <c r="C16" s="233" t="s">
        <v>167</v>
      </c>
      <c r="D16" s="230" t="s">
        <v>221</v>
      </c>
    </row>
    <row r="17" spans="1:4" x14ac:dyDescent="0.45">
      <c r="A17" s="226">
        <v>14</v>
      </c>
      <c r="B17" s="230" t="s">
        <v>92</v>
      </c>
      <c r="C17" s="233" t="s">
        <v>169</v>
      </c>
      <c r="D17" s="228" t="s">
        <v>40</v>
      </c>
    </row>
    <row r="18" spans="1:4" x14ac:dyDescent="0.45">
      <c r="A18" s="226">
        <v>15</v>
      </c>
      <c r="B18" s="228" t="s">
        <v>95</v>
      </c>
      <c r="C18" s="234" t="s">
        <v>45</v>
      </c>
      <c r="D18" s="230" t="s">
        <v>43</v>
      </c>
    </row>
    <row r="19" spans="1:4" x14ac:dyDescent="0.45">
      <c r="A19" s="227">
        <v>16</v>
      </c>
      <c r="B19" s="230" t="s">
        <v>97</v>
      </c>
      <c r="C19" s="233" t="s">
        <v>48</v>
      </c>
      <c r="D19" s="228" t="s">
        <v>46</v>
      </c>
    </row>
    <row r="20" spans="1:4" x14ac:dyDescent="0.45">
      <c r="A20" s="226">
        <v>17</v>
      </c>
      <c r="B20" s="228" t="s">
        <v>106</v>
      </c>
      <c r="C20" s="234" t="s">
        <v>49</v>
      </c>
      <c r="D20" s="228" t="s">
        <v>50</v>
      </c>
    </row>
    <row r="21" spans="1:4" x14ac:dyDescent="0.45">
      <c r="A21" s="226">
        <v>18</v>
      </c>
      <c r="B21" s="217"/>
      <c r="C21" s="234" t="s">
        <v>52</v>
      </c>
      <c r="D21" s="228" t="s">
        <v>51</v>
      </c>
    </row>
    <row r="22" spans="1:4" x14ac:dyDescent="0.45">
      <c r="A22" s="226">
        <v>19</v>
      </c>
      <c r="B22" s="217"/>
      <c r="C22" s="234" t="s">
        <v>56</v>
      </c>
      <c r="D22" s="228" t="s">
        <v>53</v>
      </c>
    </row>
    <row r="23" spans="1:4" x14ac:dyDescent="0.45">
      <c r="A23" s="226">
        <v>20</v>
      </c>
      <c r="B23" s="217"/>
      <c r="C23" s="234" t="s">
        <v>58</v>
      </c>
      <c r="D23" s="228" t="s">
        <v>54</v>
      </c>
    </row>
    <row r="24" spans="1:4" x14ac:dyDescent="0.45">
      <c r="A24" s="227">
        <v>21</v>
      </c>
      <c r="B24" s="217"/>
      <c r="C24" s="234" t="s">
        <v>184</v>
      </c>
      <c r="D24" s="228" t="s">
        <v>55</v>
      </c>
    </row>
    <row r="25" spans="1:4" x14ac:dyDescent="0.45">
      <c r="A25" s="226">
        <v>22</v>
      </c>
      <c r="B25" s="217"/>
      <c r="C25" s="234" t="s">
        <v>37</v>
      </c>
      <c r="D25" s="228" t="s">
        <v>57</v>
      </c>
    </row>
    <row r="26" spans="1:4" x14ac:dyDescent="0.45">
      <c r="A26" s="226">
        <v>23</v>
      </c>
      <c r="B26" s="217"/>
      <c r="C26" s="234" t="s">
        <v>39</v>
      </c>
      <c r="D26" s="239" t="s">
        <v>68</v>
      </c>
    </row>
    <row r="27" spans="1:4" x14ac:dyDescent="0.45">
      <c r="A27" s="226">
        <v>24</v>
      </c>
      <c r="B27" s="217"/>
      <c r="C27" s="235" t="s">
        <v>63</v>
      </c>
      <c r="D27" s="239" t="s">
        <v>72</v>
      </c>
    </row>
    <row r="28" spans="1:4" x14ac:dyDescent="0.45">
      <c r="A28" s="226">
        <v>25</v>
      </c>
      <c r="B28" s="217"/>
      <c r="C28" s="235" t="s">
        <v>66</v>
      </c>
      <c r="D28" s="239" t="s">
        <v>73</v>
      </c>
    </row>
    <row r="29" spans="1:4" x14ac:dyDescent="0.45">
      <c r="A29" s="227">
        <v>26</v>
      </c>
      <c r="B29" s="217"/>
      <c r="C29" s="235" t="s">
        <v>67</v>
      </c>
      <c r="D29" s="239" t="s">
        <v>76</v>
      </c>
    </row>
    <row r="30" spans="1:4" x14ac:dyDescent="0.45">
      <c r="A30" s="226">
        <v>27</v>
      </c>
      <c r="B30" s="217"/>
      <c r="C30" s="235" t="s">
        <v>70</v>
      </c>
      <c r="D30" s="239" t="s">
        <v>77</v>
      </c>
    </row>
    <row r="31" spans="1:4" x14ac:dyDescent="0.45">
      <c r="A31" s="226">
        <v>28</v>
      </c>
      <c r="B31" s="217"/>
      <c r="C31" s="235" t="s">
        <v>71</v>
      </c>
      <c r="D31" s="239" t="s">
        <v>78</v>
      </c>
    </row>
    <row r="32" spans="1:4" x14ac:dyDescent="0.45">
      <c r="A32" s="226">
        <v>29</v>
      </c>
      <c r="B32" s="217"/>
      <c r="C32" s="235" t="s">
        <v>75</v>
      </c>
      <c r="D32" s="239" t="s">
        <v>79</v>
      </c>
    </row>
    <row r="33" spans="1:4" x14ac:dyDescent="0.45">
      <c r="A33" s="226">
        <v>30</v>
      </c>
      <c r="B33" s="217"/>
      <c r="C33" s="235" t="s">
        <v>82</v>
      </c>
      <c r="D33" s="239" t="s">
        <v>80</v>
      </c>
    </row>
    <row r="34" spans="1:4" x14ac:dyDescent="0.45">
      <c r="A34" s="227">
        <v>31</v>
      </c>
      <c r="B34" s="217"/>
      <c r="C34" s="235" t="s">
        <v>83</v>
      </c>
      <c r="D34" s="239" t="s">
        <v>81</v>
      </c>
    </row>
    <row r="35" spans="1:4" x14ac:dyDescent="0.45">
      <c r="A35" s="226">
        <v>32</v>
      </c>
      <c r="B35" s="217"/>
      <c r="C35" s="236" t="s">
        <v>84</v>
      </c>
      <c r="D35" s="239" t="s">
        <v>85</v>
      </c>
    </row>
    <row r="36" spans="1:4" x14ac:dyDescent="0.45">
      <c r="A36" s="226">
        <v>33</v>
      </c>
      <c r="B36" s="217"/>
      <c r="C36" s="234" t="s">
        <v>94</v>
      </c>
      <c r="D36" s="239"/>
    </row>
    <row r="37" spans="1:4" ht="18.600000000000001" thickBot="1" x14ac:dyDescent="0.5">
      <c r="A37" s="242">
        <v>34</v>
      </c>
      <c r="B37" s="243"/>
      <c r="C37" s="240" t="s">
        <v>113</v>
      </c>
      <c r="D37" s="244"/>
    </row>
    <row r="38" spans="1:4" ht="19.2" thickTop="1" thickBot="1" x14ac:dyDescent="0.5">
      <c r="A38" s="220"/>
      <c r="B38" s="218">
        <v>17</v>
      </c>
      <c r="C38" s="219">
        <v>34</v>
      </c>
      <c r="D38" s="218">
        <v>32</v>
      </c>
    </row>
    <row r="39" spans="1:4" x14ac:dyDescent="0.45">
      <c r="D39" s="245" t="s">
        <v>859</v>
      </c>
    </row>
  </sheetData>
  <mergeCells count="1">
    <mergeCell ref="A2:A3"/>
  </mergeCells>
  <phoneticPr fontId="1"/>
  <pageMargins left="0.7" right="0.7" top="0.75" bottom="0.75" header="0.3" footer="0.3"/>
  <pageSetup paperSize="9" scale="96"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07C1-0411-46C6-85B9-FE53D759C610}">
  <sheetPr filterMode="1">
    <pageSetUpPr fitToPage="1"/>
  </sheetPr>
  <dimension ref="A1:X92"/>
  <sheetViews>
    <sheetView view="pageBreakPreview" zoomScale="85" zoomScaleNormal="67" zoomScaleSheetLayoutView="85" workbookViewId="0">
      <pane xSplit="3" ySplit="4" topLeftCell="D68" activePane="bottomRight" state="frozen"/>
      <selection pane="topRight" activeCell="C1" sqref="C1"/>
      <selection pane="bottomLeft" activeCell="A3" sqref="A3"/>
      <selection pane="bottomRight" activeCell="X85" sqref="X85"/>
    </sheetView>
  </sheetViews>
  <sheetFormatPr defaultRowHeight="18" x14ac:dyDescent="0.45"/>
  <cols>
    <col min="1" max="1" width="5.5" style="6" customWidth="1"/>
    <col min="2" max="2" width="14.3984375" style="6" customWidth="1"/>
    <col min="3" max="3" width="37.09765625" style="23" customWidth="1"/>
    <col min="4" max="4" width="18.5" style="26" customWidth="1"/>
    <col min="5" max="5" width="11.59765625" style="23" customWidth="1"/>
    <col min="6" max="7" width="15.796875" style="85" hidden="1" customWidth="1"/>
    <col min="8" max="8" width="14.3984375" style="26" hidden="1" customWidth="1"/>
    <col min="9" max="9" width="46.3984375" style="26" hidden="1" customWidth="1"/>
    <col min="10" max="10" width="15.796875" style="85" hidden="1" customWidth="1"/>
    <col min="11" max="11" width="37.796875" style="26" hidden="1" customWidth="1"/>
    <col min="12" max="12" width="15.796875" style="85" hidden="1" customWidth="1"/>
    <col min="13" max="13" width="37.796875" style="26" hidden="1" customWidth="1"/>
    <col min="14" max="14" width="41" style="24" hidden="1" customWidth="1"/>
    <col min="15" max="15" width="9.19921875" style="25" hidden="1" customWidth="1"/>
    <col min="16" max="16" width="44.09765625" style="24" hidden="1" customWidth="1"/>
    <col min="17" max="17" width="9.19921875" style="25" hidden="1" customWidth="1"/>
    <col min="18" max="18" width="32.796875" style="24" hidden="1" customWidth="1"/>
    <col min="19" max="19" width="25.5" style="26" hidden="1" customWidth="1"/>
    <col min="20" max="20" width="14.5" style="26" hidden="1" customWidth="1"/>
    <col min="21" max="21" width="15.796875" style="85" hidden="1" customWidth="1"/>
    <col min="22" max="24" width="10.69921875" style="6" customWidth="1"/>
    <col min="25" max="16384" width="8.796875" style="6"/>
  </cols>
  <sheetData>
    <row r="1" spans="1:24" ht="27" customHeight="1" x14ac:dyDescent="0.45">
      <c r="A1" s="248" t="s">
        <v>855</v>
      </c>
      <c r="B1" s="248"/>
      <c r="C1" s="248"/>
      <c r="D1" s="248"/>
      <c r="E1" s="248"/>
      <c r="F1" s="248"/>
      <c r="G1" s="248"/>
      <c r="H1" s="248"/>
      <c r="I1" s="248"/>
      <c r="J1" s="248"/>
      <c r="K1" s="248"/>
      <c r="L1" s="248"/>
      <c r="M1" s="248"/>
      <c r="N1" s="248"/>
      <c r="O1" s="248"/>
      <c r="P1" s="248"/>
      <c r="Q1" s="248"/>
      <c r="R1" s="248"/>
      <c r="S1" s="248"/>
      <c r="T1" s="248"/>
      <c r="U1" s="248"/>
      <c r="V1" s="248"/>
      <c r="W1" s="248"/>
      <c r="X1" s="248"/>
    </row>
    <row r="2" spans="1:24" s="136" customFormat="1" ht="25.05" customHeight="1" x14ac:dyDescent="0.45">
      <c r="A2" s="249" t="s">
        <v>233</v>
      </c>
      <c r="B2" s="250" t="s">
        <v>231</v>
      </c>
      <c r="C2" s="253" t="s">
        <v>226</v>
      </c>
      <c r="D2" s="254" t="s">
        <v>227</v>
      </c>
      <c r="E2" s="253" t="s">
        <v>232</v>
      </c>
      <c r="F2" s="216"/>
      <c r="G2" s="216"/>
      <c r="H2" s="133"/>
      <c r="I2" s="133"/>
      <c r="J2" s="216"/>
      <c r="K2" s="133"/>
      <c r="L2" s="216"/>
      <c r="M2" s="133"/>
      <c r="N2" s="134"/>
      <c r="O2" s="135"/>
      <c r="P2" s="134"/>
      <c r="Q2" s="135"/>
      <c r="R2" s="134"/>
      <c r="S2" s="133"/>
      <c r="T2" s="133"/>
      <c r="U2" s="216"/>
      <c r="V2" s="249" t="s">
        <v>845</v>
      </c>
      <c r="W2" s="249"/>
      <c r="X2" s="249"/>
    </row>
    <row r="3" spans="1:24" s="136" customFormat="1" ht="36" customHeight="1" x14ac:dyDescent="0.45">
      <c r="A3" s="249"/>
      <c r="B3" s="251"/>
      <c r="C3" s="253"/>
      <c r="D3" s="254"/>
      <c r="E3" s="253"/>
      <c r="F3" s="216"/>
      <c r="G3" s="216"/>
      <c r="H3" s="133"/>
      <c r="I3" s="133"/>
      <c r="J3" s="216"/>
      <c r="K3" s="133"/>
      <c r="L3" s="216"/>
      <c r="M3" s="133"/>
      <c r="N3" s="134"/>
      <c r="O3" s="135"/>
      <c r="P3" s="134"/>
      <c r="Q3" s="135"/>
      <c r="R3" s="134"/>
      <c r="S3" s="133"/>
      <c r="T3" s="133"/>
      <c r="U3" s="216"/>
      <c r="V3" s="216" t="s">
        <v>856</v>
      </c>
      <c r="W3" s="216" t="s">
        <v>858</v>
      </c>
      <c r="X3" s="216" t="s">
        <v>857</v>
      </c>
    </row>
    <row r="4" spans="1:24" s="136" customFormat="1" ht="25.05" customHeight="1" x14ac:dyDescent="0.45">
      <c r="A4" s="249"/>
      <c r="B4" s="252"/>
      <c r="C4" s="253"/>
      <c r="D4" s="254"/>
      <c r="E4" s="253"/>
      <c r="F4" s="216" t="s">
        <v>846</v>
      </c>
      <c r="G4" s="216" t="s">
        <v>847</v>
      </c>
      <c r="H4" s="216" t="s">
        <v>682</v>
      </c>
      <c r="I4" s="216" t="s">
        <v>683</v>
      </c>
      <c r="J4" s="216" t="s">
        <v>833</v>
      </c>
      <c r="K4" s="216" t="s">
        <v>821</v>
      </c>
      <c r="L4" s="216" t="s">
        <v>813</v>
      </c>
      <c r="M4" s="216" t="s">
        <v>821</v>
      </c>
      <c r="N4" s="215" t="s">
        <v>275</v>
      </c>
      <c r="O4" s="138" t="s">
        <v>489</v>
      </c>
      <c r="P4" s="139" t="s">
        <v>276</v>
      </c>
      <c r="Q4" s="140" t="s">
        <v>489</v>
      </c>
      <c r="R4" s="139" t="s">
        <v>277</v>
      </c>
      <c r="S4" s="216" t="s">
        <v>230</v>
      </c>
      <c r="T4" s="216" t="s">
        <v>229</v>
      </c>
      <c r="U4" s="216"/>
      <c r="V4" s="214" t="s">
        <v>849</v>
      </c>
      <c r="W4" s="214" t="s">
        <v>850</v>
      </c>
      <c r="X4" s="214" t="s">
        <v>851</v>
      </c>
    </row>
    <row r="5" spans="1:24" s="136" customFormat="1" ht="19.95" customHeight="1" x14ac:dyDescent="0.45">
      <c r="A5" s="141">
        <v>1</v>
      </c>
      <c r="B5" s="142" t="s">
        <v>102</v>
      </c>
      <c r="C5" s="143" t="s">
        <v>101</v>
      </c>
      <c r="D5" s="144" t="s">
        <v>103</v>
      </c>
      <c r="E5" s="203" t="s">
        <v>236</v>
      </c>
      <c r="F5" s="145" t="s">
        <v>678</v>
      </c>
      <c r="G5" s="146" t="s">
        <v>687</v>
      </c>
      <c r="H5" s="144" t="s">
        <v>688</v>
      </c>
      <c r="I5" s="144" t="s">
        <v>689</v>
      </c>
      <c r="J5" s="146" t="s">
        <v>687</v>
      </c>
      <c r="K5" s="144"/>
      <c r="L5" s="145" t="s">
        <v>678</v>
      </c>
      <c r="M5" s="144"/>
      <c r="N5" s="147">
        <v>1281</v>
      </c>
      <c r="O5" s="148">
        <v>1281</v>
      </c>
      <c r="P5" s="147">
        <v>2716</v>
      </c>
      <c r="Q5" s="148">
        <v>2716</v>
      </c>
      <c r="R5" s="149"/>
      <c r="S5" s="150" t="s">
        <v>537</v>
      </c>
      <c r="T5" s="150"/>
      <c r="U5" s="146">
        <v>4</v>
      </c>
      <c r="V5" s="209" t="s">
        <v>687</v>
      </c>
      <c r="W5" s="210"/>
      <c r="X5" s="210"/>
    </row>
    <row r="6" spans="1:24" s="136" customFormat="1" ht="19.95" hidden="1" customHeight="1" x14ac:dyDescent="0.45">
      <c r="A6" s="141">
        <v>2</v>
      </c>
      <c r="B6" s="152" t="s">
        <v>10</v>
      </c>
      <c r="C6" s="153" t="s">
        <v>9</v>
      </c>
      <c r="D6" s="144" t="s">
        <v>3</v>
      </c>
      <c r="E6" s="204" t="s">
        <v>236</v>
      </c>
      <c r="F6" s="145" t="s">
        <v>678</v>
      </c>
      <c r="G6" s="146" t="s">
        <v>687</v>
      </c>
      <c r="H6" s="144" t="s">
        <v>707</v>
      </c>
      <c r="I6" s="144"/>
      <c r="J6" s="146" t="s">
        <v>687</v>
      </c>
      <c r="K6" s="144"/>
      <c r="L6" s="145" t="s">
        <v>678</v>
      </c>
      <c r="M6" s="144"/>
      <c r="N6" s="154" t="s">
        <v>372</v>
      </c>
      <c r="O6" s="155">
        <v>966</v>
      </c>
      <c r="P6" s="154" t="s">
        <v>373</v>
      </c>
      <c r="Q6" s="155">
        <v>127</v>
      </c>
      <c r="R6" s="156" t="s">
        <v>373</v>
      </c>
      <c r="S6" s="157" t="s">
        <v>278</v>
      </c>
      <c r="T6" s="157" t="s">
        <v>254</v>
      </c>
      <c r="U6" s="146">
        <v>4</v>
      </c>
      <c r="V6" s="210"/>
      <c r="W6" s="210"/>
      <c r="X6" s="209" t="s">
        <v>687</v>
      </c>
    </row>
    <row r="7" spans="1:24" s="136" customFormat="1" ht="19.95" customHeight="1" x14ac:dyDescent="0.45">
      <c r="A7" s="141">
        <v>3</v>
      </c>
      <c r="B7" s="152" t="s">
        <v>12</v>
      </c>
      <c r="C7" s="153" t="s">
        <v>11</v>
      </c>
      <c r="D7" s="157" t="s">
        <v>13</v>
      </c>
      <c r="E7" s="204" t="s">
        <v>236</v>
      </c>
      <c r="F7" s="145" t="s">
        <v>678</v>
      </c>
      <c r="G7" s="146" t="s">
        <v>715</v>
      </c>
      <c r="H7" s="157" t="s">
        <v>730</v>
      </c>
      <c r="I7" s="157" t="s">
        <v>731</v>
      </c>
      <c r="J7" s="146" t="s">
        <v>687</v>
      </c>
      <c r="K7" s="144" t="s">
        <v>807</v>
      </c>
      <c r="L7" s="145" t="s">
        <v>678</v>
      </c>
      <c r="M7" s="144"/>
      <c r="N7" s="154" t="s">
        <v>385</v>
      </c>
      <c r="O7" s="155">
        <v>10</v>
      </c>
      <c r="P7" s="154"/>
      <c r="Q7" s="155"/>
      <c r="R7" s="156"/>
      <c r="S7" s="157" t="s">
        <v>242</v>
      </c>
      <c r="T7" s="157"/>
      <c r="U7" s="146">
        <v>4</v>
      </c>
      <c r="V7" s="209" t="s">
        <v>687</v>
      </c>
      <c r="W7" s="210"/>
      <c r="X7" s="210"/>
    </row>
    <row r="8" spans="1:24" s="136" customFormat="1" ht="19.95" hidden="1" customHeight="1" x14ac:dyDescent="0.45">
      <c r="A8" s="141">
        <v>4</v>
      </c>
      <c r="B8" s="152" t="s">
        <v>16</v>
      </c>
      <c r="C8" s="153" t="s">
        <v>18</v>
      </c>
      <c r="D8" s="157" t="s">
        <v>17</v>
      </c>
      <c r="E8" s="204" t="s">
        <v>236</v>
      </c>
      <c r="F8" s="145" t="s">
        <v>678</v>
      </c>
      <c r="G8" s="146" t="s">
        <v>687</v>
      </c>
      <c r="H8" s="157" t="s">
        <v>725</v>
      </c>
      <c r="I8" s="157"/>
      <c r="J8" s="146" t="s">
        <v>687</v>
      </c>
      <c r="K8" s="144"/>
      <c r="L8" s="145" t="s">
        <v>678</v>
      </c>
      <c r="M8" s="144"/>
      <c r="N8" s="147" t="s">
        <v>340</v>
      </c>
      <c r="O8" s="148">
        <v>7</v>
      </c>
      <c r="P8" s="147" t="s">
        <v>538</v>
      </c>
      <c r="Q8" s="148">
        <f>92+2+5</f>
        <v>99</v>
      </c>
      <c r="R8" s="156" t="s">
        <v>644</v>
      </c>
      <c r="S8" s="157" t="s">
        <v>645</v>
      </c>
      <c r="T8" s="157"/>
      <c r="U8" s="146">
        <v>4</v>
      </c>
      <c r="V8" s="210"/>
      <c r="W8" s="209" t="s">
        <v>687</v>
      </c>
      <c r="X8" s="210"/>
    </row>
    <row r="9" spans="1:24" s="136" customFormat="1" ht="19.95" hidden="1" customHeight="1" x14ac:dyDescent="0.45">
      <c r="A9" s="141">
        <v>5</v>
      </c>
      <c r="B9" s="151" t="s">
        <v>16</v>
      </c>
      <c r="C9" s="158" t="s">
        <v>19</v>
      </c>
      <c r="D9" s="159" t="s">
        <v>17</v>
      </c>
      <c r="E9" s="205" t="s">
        <v>234</v>
      </c>
      <c r="F9" s="145" t="s">
        <v>678</v>
      </c>
      <c r="G9" s="146" t="s">
        <v>687</v>
      </c>
      <c r="H9" s="144" t="s">
        <v>725</v>
      </c>
      <c r="I9" s="159"/>
      <c r="J9" s="146" t="s">
        <v>687</v>
      </c>
      <c r="K9" s="159"/>
      <c r="L9" s="145" t="s">
        <v>678</v>
      </c>
      <c r="M9" s="159"/>
      <c r="N9" s="147"/>
      <c r="O9" s="148"/>
      <c r="P9" s="160" t="s">
        <v>342</v>
      </c>
      <c r="Q9" s="161">
        <f>39+28+2+3+3+2+4</f>
        <v>81</v>
      </c>
      <c r="R9" s="156" t="s">
        <v>644</v>
      </c>
      <c r="S9" s="157" t="s">
        <v>645</v>
      </c>
      <c r="T9" s="157"/>
      <c r="U9" s="146">
        <v>4</v>
      </c>
      <c r="V9" s="210"/>
      <c r="W9" s="209" t="s">
        <v>687</v>
      </c>
      <c r="X9" s="210"/>
    </row>
    <row r="10" spans="1:24" s="136" customFormat="1" ht="19.95" hidden="1" customHeight="1" x14ac:dyDescent="0.45">
      <c r="A10" s="141">
        <v>6</v>
      </c>
      <c r="B10" s="152" t="s">
        <v>16</v>
      </c>
      <c r="C10" s="153" t="s">
        <v>20</v>
      </c>
      <c r="D10" s="144" t="s">
        <v>17</v>
      </c>
      <c r="E10" s="204" t="s">
        <v>236</v>
      </c>
      <c r="F10" s="145" t="s">
        <v>678</v>
      </c>
      <c r="G10" s="146" t="s">
        <v>687</v>
      </c>
      <c r="H10" s="144" t="s">
        <v>725</v>
      </c>
      <c r="I10" s="144"/>
      <c r="J10" s="146" t="s">
        <v>687</v>
      </c>
      <c r="K10" s="144"/>
      <c r="L10" s="145" t="s">
        <v>678</v>
      </c>
      <c r="M10" s="144"/>
      <c r="N10" s="147" t="s">
        <v>343</v>
      </c>
      <c r="O10" s="148">
        <f>1+1</f>
        <v>2</v>
      </c>
      <c r="P10" s="160" t="s">
        <v>344</v>
      </c>
      <c r="Q10" s="161">
        <f>7+7+4+30+16+1+1</f>
        <v>66</v>
      </c>
      <c r="R10" s="156" t="s">
        <v>644</v>
      </c>
      <c r="S10" s="157" t="s">
        <v>645</v>
      </c>
      <c r="T10" s="157"/>
      <c r="U10" s="146">
        <v>4</v>
      </c>
      <c r="V10" s="210"/>
      <c r="W10" s="209" t="s">
        <v>687</v>
      </c>
      <c r="X10" s="210"/>
    </row>
    <row r="11" spans="1:24" s="163" customFormat="1" ht="19.95" customHeight="1" x14ac:dyDescent="0.45">
      <c r="A11" s="141">
        <v>7</v>
      </c>
      <c r="B11" s="141" t="s">
        <v>16</v>
      </c>
      <c r="C11" s="162" t="s">
        <v>345</v>
      </c>
      <c r="D11" s="159" t="s">
        <v>17</v>
      </c>
      <c r="E11" s="206" t="s">
        <v>234</v>
      </c>
      <c r="F11" s="145" t="s">
        <v>678</v>
      </c>
      <c r="G11" s="146" t="s">
        <v>687</v>
      </c>
      <c r="H11" s="159" t="s">
        <v>726</v>
      </c>
      <c r="I11" s="159"/>
      <c r="J11" s="146" t="s">
        <v>687</v>
      </c>
      <c r="K11" s="159"/>
      <c r="L11" s="145" t="s">
        <v>678</v>
      </c>
      <c r="M11" s="159"/>
      <c r="N11" s="147"/>
      <c r="O11" s="148"/>
      <c r="P11" s="160" t="s">
        <v>346</v>
      </c>
      <c r="Q11" s="161">
        <f>17+2+16+34+28+8+6+15+3+1+3</f>
        <v>133</v>
      </c>
      <c r="R11" s="149" t="s">
        <v>644</v>
      </c>
      <c r="S11" s="150" t="s">
        <v>645</v>
      </c>
      <c r="T11" s="150" t="s">
        <v>347</v>
      </c>
      <c r="U11" s="146">
        <v>4</v>
      </c>
      <c r="V11" s="209" t="s">
        <v>687</v>
      </c>
      <c r="W11" s="211"/>
      <c r="X11" s="211"/>
    </row>
    <row r="12" spans="1:24" s="136" customFormat="1" ht="19.95" customHeight="1" x14ac:dyDescent="0.45">
      <c r="A12" s="141">
        <v>8</v>
      </c>
      <c r="B12" s="142" t="s">
        <v>16</v>
      </c>
      <c r="C12" s="143" t="s">
        <v>21</v>
      </c>
      <c r="D12" s="144" t="s">
        <v>17</v>
      </c>
      <c r="E12" s="203" t="s">
        <v>236</v>
      </c>
      <c r="F12" s="145" t="s">
        <v>678</v>
      </c>
      <c r="G12" s="146" t="s">
        <v>687</v>
      </c>
      <c r="H12" s="144" t="s">
        <v>725</v>
      </c>
      <c r="I12" s="144"/>
      <c r="J12" s="146" t="s">
        <v>687</v>
      </c>
      <c r="K12" s="144"/>
      <c r="L12" s="145" t="s">
        <v>678</v>
      </c>
      <c r="M12" s="144"/>
      <c r="N12" s="147" t="s">
        <v>348</v>
      </c>
      <c r="O12" s="148">
        <f>28+1</f>
        <v>29</v>
      </c>
      <c r="P12" s="147" t="s">
        <v>349</v>
      </c>
      <c r="Q12" s="148">
        <f>92+52+3+32</f>
        <v>179</v>
      </c>
      <c r="R12" s="149" t="s">
        <v>644</v>
      </c>
      <c r="S12" s="150" t="s">
        <v>645</v>
      </c>
      <c r="T12" s="150"/>
      <c r="U12" s="146">
        <v>4</v>
      </c>
      <c r="V12" s="209" t="s">
        <v>687</v>
      </c>
      <c r="W12" s="210"/>
      <c r="X12" s="210"/>
    </row>
    <row r="13" spans="1:24" s="163" customFormat="1" ht="19.95" hidden="1" customHeight="1" x14ac:dyDescent="0.45">
      <c r="A13" s="141">
        <v>9</v>
      </c>
      <c r="B13" s="141" t="s">
        <v>16</v>
      </c>
      <c r="C13" s="162" t="s">
        <v>22</v>
      </c>
      <c r="D13" s="159" t="s">
        <v>17</v>
      </c>
      <c r="E13" s="206" t="s">
        <v>234</v>
      </c>
      <c r="F13" s="145" t="s">
        <v>678</v>
      </c>
      <c r="G13" s="146" t="s">
        <v>687</v>
      </c>
      <c r="H13" s="159" t="s">
        <v>725</v>
      </c>
      <c r="I13" s="159"/>
      <c r="J13" s="146" t="s">
        <v>687</v>
      </c>
      <c r="K13" s="159"/>
      <c r="L13" s="145" t="s">
        <v>678</v>
      </c>
      <c r="M13" s="159"/>
      <c r="N13" s="147"/>
      <c r="O13" s="148"/>
      <c r="P13" s="160" t="s">
        <v>350</v>
      </c>
      <c r="Q13" s="161">
        <f>46+73+19+2+2+40+2+4+9+1+2</f>
        <v>200</v>
      </c>
      <c r="R13" s="149" t="s">
        <v>644</v>
      </c>
      <c r="S13" s="150" t="s">
        <v>645</v>
      </c>
      <c r="T13" s="150"/>
      <c r="U13" s="146">
        <v>4</v>
      </c>
      <c r="V13" s="211"/>
      <c r="W13" s="209" t="s">
        <v>687</v>
      </c>
      <c r="X13" s="211"/>
    </row>
    <row r="14" spans="1:24" s="136" customFormat="1" ht="19.95" customHeight="1" x14ac:dyDescent="0.45">
      <c r="A14" s="141">
        <v>10</v>
      </c>
      <c r="B14" s="141" t="s">
        <v>16</v>
      </c>
      <c r="C14" s="162" t="s">
        <v>23</v>
      </c>
      <c r="D14" s="164" t="s">
        <v>17</v>
      </c>
      <c r="E14" s="206" t="s">
        <v>234</v>
      </c>
      <c r="F14" s="145" t="s">
        <v>678</v>
      </c>
      <c r="G14" s="146" t="s">
        <v>687</v>
      </c>
      <c r="H14" s="159" t="s">
        <v>725</v>
      </c>
      <c r="I14" s="159"/>
      <c r="J14" s="146" t="s">
        <v>687</v>
      </c>
      <c r="K14" s="159"/>
      <c r="L14" s="145" t="s">
        <v>678</v>
      </c>
      <c r="M14" s="159"/>
      <c r="N14" s="147" t="s">
        <v>549</v>
      </c>
      <c r="O14" s="148">
        <v>31</v>
      </c>
      <c r="P14" s="165" t="s">
        <v>548</v>
      </c>
      <c r="Q14" s="161">
        <f>121+19+4+35+4+1</f>
        <v>184</v>
      </c>
      <c r="R14" s="149" t="s">
        <v>644</v>
      </c>
      <c r="S14" s="150" t="s">
        <v>645</v>
      </c>
      <c r="T14" s="150"/>
      <c r="U14" s="146">
        <v>4</v>
      </c>
      <c r="V14" s="209" t="s">
        <v>687</v>
      </c>
      <c r="W14" s="210"/>
      <c r="X14" s="210"/>
    </row>
    <row r="15" spans="1:24" s="136" customFormat="1" ht="19.95" customHeight="1" x14ac:dyDescent="0.45">
      <c r="A15" s="141">
        <v>11</v>
      </c>
      <c r="B15" s="142" t="s">
        <v>16</v>
      </c>
      <c r="C15" s="143" t="s">
        <v>24</v>
      </c>
      <c r="D15" s="166" t="s">
        <v>17</v>
      </c>
      <c r="E15" s="203" t="s">
        <v>236</v>
      </c>
      <c r="F15" s="145" t="s">
        <v>678</v>
      </c>
      <c r="G15" s="146" t="s">
        <v>687</v>
      </c>
      <c r="H15" s="159" t="s">
        <v>725</v>
      </c>
      <c r="I15" s="144"/>
      <c r="J15" s="146" t="s">
        <v>687</v>
      </c>
      <c r="K15" s="144"/>
      <c r="L15" s="145" t="s">
        <v>678</v>
      </c>
      <c r="M15" s="144"/>
      <c r="N15" s="147" t="s">
        <v>351</v>
      </c>
      <c r="O15" s="148">
        <v>2</v>
      </c>
      <c r="P15" s="160" t="s">
        <v>553</v>
      </c>
      <c r="Q15" s="161">
        <f>116+2+2+16+2+4+7+6+1+2+2</f>
        <v>160</v>
      </c>
      <c r="R15" s="149" t="s">
        <v>644</v>
      </c>
      <c r="S15" s="150" t="s">
        <v>645</v>
      </c>
      <c r="T15" s="150"/>
      <c r="U15" s="146">
        <v>4</v>
      </c>
      <c r="V15" s="209" t="s">
        <v>687</v>
      </c>
      <c r="W15" s="210"/>
      <c r="X15" s="210"/>
    </row>
    <row r="16" spans="1:24" s="163" customFormat="1" ht="19.95" customHeight="1" x14ac:dyDescent="0.45">
      <c r="A16" s="141">
        <v>12</v>
      </c>
      <c r="B16" s="142" t="s">
        <v>16</v>
      </c>
      <c r="C16" s="143" t="s">
        <v>26</v>
      </c>
      <c r="D16" s="166" t="s">
        <v>17</v>
      </c>
      <c r="E16" s="203" t="s">
        <v>236</v>
      </c>
      <c r="F16" s="145" t="s">
        <v>678</v>
      </c>
      <c r="G16" s="146" t="s">
        <v>687</v>
      </c>
      <c r="H16" s="159" t="s">
        <v>725</v>
      </c>
      <c r="I16" s="144"/>
      <c r="J16" s="146" t="s">
        <v>687</v>
      </c>
      <c r="K16" s="144"/>
      <c r="L16" s="145" t="s">
        <v>678</v>
      </c>
      <c r="M16" s="144"/>
      <c r="N16" s="147" t="s">
        <v>354</v>
      </c>
      <c r="O16" s="148">
        <v>4</v>
      </c>
      <c r="P16" s="160" t="s">
        <v>554</v>
      </c>
      <c r="Q16" s="161">
        <f>305+50+14+3+42+16+4+16+10+5+5</f>
        <v>470</v>
      </c>
      <c r="R16" s="149" t="s">
        <v>644</v>
      </c>
      <c r="S16" s="150" t="s">
        <v>645</v>
      </c>
      <c r="T16" s="150"/>
      <c r="U16" s="146">
        <v>4</v>
      </c>
      <c r="V16" s="209" t="s">
        <v>687</v>
      </c>
      <c r="W16" s="211"/>
      <c r="X16" s="211"/>
    </row>
    <row r="17" spans="1:24" s="163" customFormat="1" ht="19.95" customHeight="1" x14ac:dyDescent="0.45">
      <c r="A17" s="141">
        <v>13</v>
      </c>
      <c r="B17" s="142" t="s">
        <v>16</v>
      </c>
      <c r="C17" s="143" t="s">
        <v>27</v>
      </c>
      <c r="D17" s="166" t="s">
        <v>17</v>
      </c>
      <c r="E17" s="203" t="s">
        <v>236</v>
      </c>
      <c r="F17" s="145" t="s">
        <v>678</v>
      </c>
      <c r="G17" s="146" t="s">
        <v>687</v>
      </c>
      <c r="H17" s="144" t="s">
        <v>726</v>
      </c>
      <c r="I17" s="144"/>
      <c r="J17" s="146" t="s">
        <v>687</v>
      </c>
      <c r="K17" s="144"/>
      <c r="L17" s="145" t="s">
        <v>678</v>
      </c>
      <c r="M17" s="144"/>
      <c r="N17" s="147" t="s">
        <v>355</v>
      </c>
      <c r="O17" s="148">
        <v>1</v>
      </c>
      <c r="P17" s="147" t="s">
        <v>356</v>
      </c>
      <c r="Q17" s="148">
        <f>63+2+74+4+5+1</f>
        <v>149</v>
      </c>
      <c r="R17" s="149" t="s">
        <v>245</v>
      </c>
      <c r="S17" s="150" t="s">
        <v>646</v>
      </c>
      <c r="T17" s="150"/>
      <c r="U17" s="146">
        <v>4</v>
      </c>
      <c r="V17" s="209" t="s">
        <v>687</v>
      </c>
      <c r="W17" s="211"/>
      <c r="X17" s="211"/>
    </row>
    <row r="18" spans="1:24" s="136" customFormat="1" ht="19.95" customHeight="1" x14ac:dyDescent="0.45">
      <c r="A18" s="141">
        <v>14</v>
      </c>
      <c r="B18" s="142" t="s">
        <v>16</v>
      </c>
      <c r="C18" s="143" t="s">
        <v>116</v>
      </c>
      <c r="D18" s="166" t="s">
        <v>17</v>
      </c>
      <c r="E18" s="203" t="s">
        <v>236</v>
      </c>
      <c r="F18" s="145" t="s">
        <v>678</v>
      </c>
      <c r="G18" s="146" t="s">
        <v>687</v>
      </c>
      <c r="H18" s="144" t="s">
        <v>726</v>
      </c>
      <c r="I18" s="144"/>
      <c r="J18" s="146" t="s">
        <v>687</v>
      </c>
      <c r="K18" s="144"/>
      <c r="L18" s="145" t="s">
        <v>678</v>
      </c>
      <c r="M18" s="144"/>
      <c r="N18" s="147" t="s">
        <v>357</v>
      </c>
      <c r="O18" s="148">
        <f>1+1+2+8+7</f>
        <v>19</v>
      </c>
      <c r="P18" s="147" t="s">
        <v>358</v>
      </c>
      <c r="Q18" s="148">
        <f>2+4+46+2+8</f>
        <v>62</v>
      </c>
      <c r="R18" s="149" t="s">
        <v>644</v>
      </c>
      <c r="S18" s="150" t="s">
        <v>645</v>
      </c>
      <c r="T18" s="150"/>
      <c r="U18" s="146">
        <v>4</v>
      </c>
      <c r="V18" s="209" t="s">
        <v>687</v>
      </c>
      <c r="W18" s="210"/>
      <c r="X18" s="210"/>
    </row>
    <row r="19" spans="1:24" s="136" customFormat="1" ht="19.95" hidden="1" customHeight="1" x14ac:dyDescent="0.45">
      <c r="A19" s="141">
        <v>15</v>
      </c>
      <c r="B19" s="142" t="s">
        <v>600</v>
      </c>
      <c r="C19" s="143" t="s">
        <v>28</v>
      </c>
      <c r="D19" s="166" t="s">
        <v>29</v>
      </c>
      <c r="E19" s="203" t="s">
        <v>236</v>
      </c>
      <c r="F19" s="145" t="s">
        <v>679</v>
      </c>
      <c r="G19" s="167" t="s">
        <v>690</v>
      </c>
      <c r="H19" s="144" t="s">
        <v>776</v>
      </c>
      <c r="I19" s="144" t="s">
        <v>777</v>
      </c>
      <c r="J19" s="168" t="s">
        <v>687</v>
      </c>
      <c r="K19" s="169" t="s">
        <v>810</v>
      </c>
      <c r="L19" s="145" t="s">
        <v>678</v>
      </c>
      <c r="M19" s="169"/>
      <c r="N19" s="147" t="s">
        <v>387</v>
      </c>
      <c r="O19" s="148">
        <v>308</v>
      </c>
      <c r="P19" s="147" t="s">
        <v>388</v>
      </c>
      <c r="Q19" s="148">
        <v>28</v>
      </c>
      <c r="R19" s="149"/>
      <c r="S19" s="150" t="s">
        <v>601</v>
      </c>
      <c r="T19" s="150"/>
      <c r="U19" s="146">
        <v>3</v>
      </c>
      <c r="V19" s="210"/>
      <c r="W19" s="210"/>
      <c r="X19" s="209" t="s">
        <v>687</v>
      </c>
    </row>
    <row r="20" spans="1:24" s="136" customFormat="1" ht="19.95" hidden="1" customHeight="1" x14ac:dyDescent="0.45">
      <c r="A20" s="141">
        <v>16</v>
      </c>
      <c r="B20" s="142" t="s">
        <v>600</v>
      </c>
      <c r="C20" s="143" t="s">
        <v>31</v>
      </c>
      <c r="D20" s="166" t="s">
        <v>29</v>
      </c>
      <c r="E20" s="203" t="s">
        <v>236</v>
      </c>
      <c r="F20" s="145" t="s">
        <v>679</v>
      </c>
      <c r="G20" s="167" t="s">
        <v>690</v>
      </c>
      <c r="H20" s="144" t="s">
        <v>776</v>
      </c>
      <c r="I20" s="144" t="s">
        <v>777</v>
      </c>
      <c r="J20" s="168" t="s">
        <v>687</v>
      </c>
      <c r="K20" s="169" t="s">
        <v>810</v>
      </c>
      <c r="L20" s="145" t="s">
        <v>678</v>
      </c>
      <c r="M20" s="169"/>
      <c r="N20" s="147" t="s">
        <v>603</v>
      </c>
      <c r="O20" s="148">
        <v>138</v>
      </c>
      <c r="P20" s="147" t="s">
        <v>390</v>
      </c>
      <c r="Q20" s="148">
        <v>21</v>
      </c>
      <c r="R20" s="149"/>
      <c r="S20" s="150" t="s">
        <v>601</v>
      </c>
      <c r="T20" s="150"/>
      <c r="U20" s="146">
        <v>3</v>
      </c>
      <c r="V20" s="210"/>
      <c r="W20" s="210"/>
      <c r="X20" s="209" t="s">
        <v>687</v>
      </c>
    </row>
    <row r="21" spans="1:24" s="136" customFormat="1" ht="30" hidden="1" customHeight="1" x14ac:dyDescent="0.45">
      <c r="A21" s="141">
        <v>17</v>
      </c>
      <c r="B21" s="142" t="s">
        <v>600</v>
      </c>
      <c r="C21" s="149" t="s">
        <v>531</v>
      </c>
      <c r="D21" s="166" t="s">
        <v>29</v>
      </c>
      <c r="E21" s="203" t="s">
        <v>236</v>
      </c>
      <c r="F21" s="145" t="s">
        <v>679</v>
      </c>
      <c r="G21" s="167" t="s">
        <v>690</v>
      </c>
      <c r="H21" s="144" t="s">
        <v>776</v>
      </c>
      <c r="I21" s="144" t="s">
        <v>777</v>
      </c>
      <c r="J21" s="168" t="s">
        <v>687</v>
      </c>
      <c r="K21" s="169" t="s">
        <v>818</v>
      </c>
      <c r="L21" s="145" t="s">
        <v>678</v>
      </c>
      <c r="M21" s="169"/>
      <c r="N21" s="147" t="s">
        <v>604</v>
      </c>
      <c r="O21" s="148">
        <v>306</v>
      </c>
      <c r="P21" s="147" t="s">
        <v>605</v>
      </c>
      <c r="Q21" s="148">
        <v>62</v>
      </c>
      <c r="R21" s="149"/>
      <c r="S21" s="150" t="s">
        <v>601</v>
      </c>
      <c r="T21" s="150"/>
      <c r="U21" s="146">
        <v>3</v>
      </c>
      <c r="V21" s="210"/>
      <c r="W21" s="210"/>
      <c r="X21" s="209" t="s">
        <v>687</v>
      </c>
    </row>
    <row r="22" spans="1:24" s="136" customFormat="1" ht="30" hidden="1" customHeight="1" x14ac:dyDescent="0.45">
      <c r="A22" s="141">
        <v>18</v>
      </c>
      <c r="B22" s="141" t="s">
        <v>600</v>
      </c>
      <c r="C22" s="149" t="s">
        <v>530</v>
      </c>
      <c r="D22" s="164" t="s">
        <v>29</v>
      </c>
      <c r="E22" s="203" t="s">
        <v>234</v>
      </c>
      <c r="F22" s="145" t="s">
        <v>679</v>
      </c>
      <c r="G22" s="167" t="s">
        <v>690</v>
      </c>
      <c r="H22" s="144" t="s">
        <v>776</v>
      </c>
      <c r="I22" s="144" t="s">
        <v>777</v>
      </c>
      <c r="J22" s="168" t="s">
        <v>687</v>
      </c>
      <c r="K22" s="169" t="s">
        <v>818</v>
      </c>
      <c r="L22" s="145" t="s">
        <v>678</v>
      </c>
      <c r="M22" s="169"/>
      <c r="N22" s="147">
        <v>0</v>
      </c>
      <c r="O22" s="148"/>
      <c r="P22" s="147" t="s">
        <v>391</v>
      </c>
      <c r="Q22" s="170">
        <v>352</v>
      </c>
      <c r="R22" s="171"/>
      <c r="S22" s="172" t="s">
        <v>601</v>
      </c>
      <c r="T22" s="172"/>
      <c r="U22" s="146">
        <v>3</v>
      </c>
      <c r="V22" s="210"/>
      <c r="W22" s="210"/>
      <c r="X22" s="209" t="s">
        <v>687</v>
      </c>
    </row>
    <row r="23" spans="1:24" s="136" customFormat="1" ht="19.95" hidden="1" customHeight="1" x14ac:dyDescent="0.45">
      <c r="A23" s="141">
        <v>19</v>
      </c>
      <c r="B23" s="141" t="s">
        <v>35</v>
      </c>
      <c r="C23" s="162" t="s">
        <v>39</v>
      </c>
      <c r="D23" s="164" t="s">
        <v>36</v>
      </c>
      <c r="E23" s="206" t="s">
        <v>234</v>
      </c>
      <c r="F23" s="145" t="s">
        <v>679</v>
      </c>
      <c r="G23" s="146" t="s">
        <v>678</v>
      </c>
      <c r="H23" s="146" t="s">
        <v>693</v>
      </c>
      <c r="I23" s="173" t="s">
        <v>676</v>
      </c>
      <c r="J23" s="168" t="s">
        <v>687</v>
      </c>
      <c r="K23" s="173" t="s">
        <v>819</v>
      </c>
      <c r="L23" s="145" t="s">
        <v>678</v>
      </c>
      <c r="M23" s="173"/>
      <c r="N23" s="174"/>
      <c r="O23" s="170"/>
      <c r="P23" s="174" t="s">
        <v>556</v>
      </c>
      <c r="Q23" s="170">
        <f>5+33</f>
        <v>38</v>
      </c>
      <c r="R23" s="171" t="s">
        <v>396</v>
      </c>
      <c r="S23" s="141" t="s">
        <v>395</v>
      </c>
      <c r="T23" s="172" t="s">
        <v>540</v>
      </c>
      <c r="U23" s="146">
        <v>4</v>
      </c>
      <c r="V23" s="210"/>
      <c r="W23" s="209" t="s">
        <v>687</v>
      </c>
      <c r="X23" s="210"/>
    </row>
    <row r="24" spans="1:24" s="136" customFormat="1" ht="19.95" hidden="1" customHeight="1" x14ac:dyDescent="0.45">
      <c r="A24" s="141">
        <v>20</v>
      </c>
      <c r="B24" s="162" t="s">
        <v>255</v>
      </c>
      <c r="C24" s="162" t="s">
        <v>160</v>
      </c>
      <c r="D24" s="164" t="s">
        <v>1</v>
      </c>
      <c r="E24" s="206" t="s">
        <v>234</v>
      </c>
      <c r="F24" s="145" t="s">
        <v>678</v>
      </c>
      <c r="G24" s="146" t="s">
        <v>678</v>
      </c>
      <c r="H24" s="146" t="s">
        <v>693</v>
      </c>
      <c r="I24" s="173" t="s">
        <v>676</v>
      </c>
      <c r="J24" s="168" t="s">
        <v>687</v>
      </c>
      <c r="K24" s="175" t="s">
        <v>820</v>
      </c>
      <c r="L24" s="145" t="s">
        <v>678</v>
      </c>
      <c r="M24" s="175"/>
      <c r="N24" s="174"/>
      <c r="O24" s="170"/>
      <c r="P24" s="174" t="s">
        <v>575</v>
      </c>
      <c r="Q24" s="170">
        <v>7</v>
      </c>
      <c r="R24" s="171" t="s">
        <v>399</v>
      </c>
      <c r="S24" s="141" t="s">
        <v>395</v>
      </c>
      <c r="T24" s="172" t="s">
        <v>540</v>
      </c>
      <c r="U24" s="146">
        <v>4</v>
      </c>
      <c r="V24" s="210"/>
      <c r="W24" s="209" t="s">
        <v>687</v>
      </c>
      <c r="X24" s="210"/>
    </row>
    <row r="25" spans="1:24" s="136" customFormat="1" ht="19.95" hidden="1" customHeight="1" x14ac:dyDescent="0.45">
      <c r="A25" s="141">
        <v>21</v>
      </c>
      <c r="B25" s="162" t="s">
        <v>255</v>
      </c>
      <c r="C25" s="162" t="s">
        <v>161</v>
      </c>
      <c r="D25" s="164" t="s">
        <v>1</v>
      </c>
      <c r="E25" s="206" t="s">
        <v>234</v>
      </c>
      <c r="F25" s="145" t="s">
        <v>678</v>
      </c>
      <c r="G25" s="146" t="s">
        <v>678</v>
      </c>
      <c r="H25" s="146" t="s">
        <v>693</v>
      </c>
      <c r="I25" s="173" t="s">
        <v>676</v>
      </c>
      <c r="J25" s="168" t="s">
        <v>687</v>
      </c>
      <c r="K25" s="175" t="s">
        <v>820</v>
      </c>
      <c r="L25" s="145" t="s">
        <v>678</v>
      </c>
      <c r="M25" s="175"/>
      <c r="N25" s="174"/>
      <c r="O25" s="170"/>
      <c r="P25" s="174" t="s">
        <v>575</v>
      </c>
      <c r="Q25" s="170">
        <v>7</v>
      </c>
      <c r="R25" s="171" t="s">
        <v>399</v>
      </c>
      <c r="S25" s="141" t="s">
        <v>395</v>
      </c>
      <c r="T25" s="172" t="s">
        <v>540</v>
      </c>
      <c r="U25" s="146">
        <v>4</v>
      </c>
      <c r="V25" s="210"/>
      <c r="W25" s="209" t="s">
        <v>687</v>
      </c>
      <c r="X25" s="210"/>
    </row>
    <row r="26" spans="1:24" s="136" customFormat="1" ht="19.95" hidden="1" customHeight="1" x14ac:dyDescent="0.45">
      <c r="A26" s="141">
        <v>22</v>
      </c>
      <c r="B26" s="162" t="s">
        <v>255</v>
      </c>
      <c r="C26" s="162" t="s">
        <v>162</v>
      </c>
      <c r="D26" s="164" t="s">
        <v>1</v>
      </c>
      <c r="E26" s="206" t="s">
        <v>234</v>
      </c>
      <c r="F26" s="145" t="s">
        <v>678</v>
      </c>
      <c r="G26" s="146" t="s">
        <v>678</v>
      </c>
      <c r="H26" s="146" t="s">
        <v>693</v>
      </c>
      <c r="I26" s="173" t="s">
        <v>676</v>
      </c>
      <c r="J26" s="168" t="s">
        <v>687</v>
      </c>
      <c r="K26" s="175" t="s">
        <v>820</v>
      </c>
      <c r="L26" s="145" t="s">
        <v>678</v>
      </c>
      <c r="M26" s="175"/>
      <c r="N26" s="174"/>
      <c r="O26" s="170"/>
      <c r="P26" s="174" t="s">
        <v>576</v>
      </c>
      <c r="Q26" s="170">
        <v>6</v>
      </c>
      <c r="R26" s="171" t="s">
        <v>400</v>
      </c>
      <c r="S26" s="141" t="s">
        <v>395</v>
      </c>
      <c r="T26" s="172" t="s">
        <v>540</v>
      </c>
      <c r="U26" s="146">
        <v>4</v>
      </c>
      <c r="V26" s="210"/>
      <c r="W26" s="209" t="s">
        <v>687</v>
      </c>
      <c r="X26" s="210"/>
    </row>
    <row r="27" spans="1:24" s="163" customFormat="1" ht="19.95" hidden="1" customHeight="1" x14ac:dyDescent="0.45">
      <c r="A27" s="141">
        <v>23</v>
      </c>
      <c r="B27" s="162" t="s">
        <v>255</v>
      </c>
      <c r="C27" s="162" t="s">
        <v>163</v>
      </c>
      <c r="D27" s="164" t="s">
        <v>1</v>
      </c>
      <c r="E27" s="206" t="s">
        <v>234</v>
      </c>
      <c r="F27" s="145" t="s">
        <v>678</v>
      </c>
      <c r="G27" s="146" t="s">
        <v>678</v>
      </c>
      <c r="H27" s="146" t="s">
        <v>693</v>
      </c>
      <c r="I27" s="173" t="s">
        <v>676</v>
      </c>
      <c r="J27" s="168" t="s">
        <v>687</v>
      </c>
      <c r="K27" s="175" t="s">
        <v>820</v>
      </c>
      <c r="L27" s="145" t="s">
        <v>678</v>
      </c>
      <c r="M27" s="175"/>
      <c r="N27" s="174"/>
      <c r="O27" s="170"/>
      <c r="P27" s="174" t="s">
        <v>577</v>
      </c>
      <c r="Q27" s="170">
        <v>4</v>
      </c>
      <c r="R27" s="171" t="s">
        <v>401</v>
      </c>
      <c r="S27" s="141" t="s">
        <v>395</v>
      </c>
      <c r="T27" s="172" t="s">
        <v>540</v>
      </c>
      <c r="U27" s="146">
        <v>4</v>
      </c>
      <c r="V27" s="211"/>
      <c r="W27" s="209" t="s">
        <v>687</v>
      </c>
      <c r="X27" s="211"/>
    </row>
    <row r="28" spans="1:24" s="136" customFormat="1" ht="19.95" hidden="1" customHeight="1" x14ac:dyDescent="0.45">
      <c r="A28" s="141">
        <v>24</v>
      </c>
      <c r="B28" s="162" t="s">
        <v>255</v>
      </c>
      <c r="C28" s="162" t="s">
        <v>164</v>
      </c>
      <c r="D28" s="164" t="s">
        <v>1</v>
      </c>
      <c r="E28" s="206" t="s">
        <v>234</v>
      </c>
      <c r="F28" s="145" t="s">
        <v>678</v>
      </c>
      <c r="G28" s="146" t="s">
        <v>678</v>
      </c>
      <c r="H28" s="146" t="s">
        <v>693</v>
      </c>
      <c r="I28" s="173" t="s">
        <v>676</v>
      </c>
      <c r="J28" s="168" t="s">
        <v>687</v>
      </c>
      <c r="K28" s="175" t="s">
        <v>820</v>
      </c>
      <c r="L28" s="145" t="s">
        <v>678</v>
      </c>
      <c r="M28" s="175"/>
      <c r="N28" s="174"/>
      <c r="O28" s="170"/>
      <c r="P28" s="174" t="s">
        <v>402</v>
      </c>
      <c r="Q28" s="170">
        <v>3</v>
      </c>
      <c r="R28" s="171" t="s">
        <v>403</v>
      </c>
      <c r="S28" s="141" t="s">
        <v>395</v>
      </c>
      <c r="T28" s="172" t="s">
        <v>540</v>
      </c>
      <c r="U28" s="146">
        <v>4</v>
      </c>
      <c r="V28" s="210"/>
      <c r="W28" s="209" t="s">
        <v>687</v>
      </c>
      <c r="X28" s="210"/>
    </row>
    <row r="29" spans="1:24" s="136" customFormat="1" ht="19.95" hidden="1" customHeight="1" x14ac:dyDescent="0.45">
      <c r="A29" s="141">
        <v>25</v>
      </c>
      <c r="B29" s="162" t="s">
        <v>255</v>
      </c>
      <c r="C29" s="162" t="s">
        <v>165</v>
      </c>
      <c r="D29" s="164" t="s">
        <v>1</v>
      </c>
      <c r="E29" s="206" t="s">
        <v>234</v>
      </c>
      <c r="F29" s="145" t="s">
        <v>678</v>
      </c>
      <c r="G29" s="146" t="s">
        <v>678</v>
      </c>
      <c r="H29" s="146" t="s">
        <v>693</v>
      </c>
      <c r="I29" s="173" t="s">
        <v>676</v>
      </c>
      <c r="J29" s="168" t="s">
        <v>687</v>
      </c>
      <c r="K29" s="175" t="s">
        <v>820</v>
      </c>
      <c r="L29" s="145" t="s">
        <v>678</v>
      </c>
      <c r="M29" s="175"/>
      <c r="N29" s="174"/>
      <c r="O29" s="170"/>
      <c r="P29" s="174" t="s">
        <v>578</v>
      </c>
      <c r="Q29" s="170">
        <f>8+15</f>
        <v>23</v>
      </c>
      <c r="R29" s="171" t="s">
        <v>404</v>
      </c>
      <c r="S29" s="141" t="s">
        <v>395</v>
      </c>
      <c r="T29" s="172" t="s">
        <v>540</v>
      </c>
      <c r="U29" s="146">
        <v>4</v>
      </c>
      <c r="V29" s="210"/>
      <c r="W29" s="209" t="s">
        <v>687</v>
      </c>
      <c r="X29" s="210"/>
    </row>
    <row r="30" spans="1:24" s="163" customFormat="1" ht="19.95" hidden="1" customHeight="1" x14ac:dyDescent="0.45">
      <c r="A30" s="141">
        <v>26</v>
      </c>
      <c r="B30" s="162" t="s">
        <v>255</v>
      </c>
      <c r="C30" s="162" t="s">
        <v>166</v>
      </c>
      <c r="D30" s="164" t="s">
        <v>1</v>
      </c>
      <c r="E30" s="206" t="s">
        <v>234</v>
      </c>
      <c r="F30" s="145" t="s">
        <v>678</v>
      </c>
      <c r="G30" s="146" t="s">
        <v>678</v>
      </c>
      <c r="H30" s="146" t="s">
        <v>693</v>
      </c>
      <c r="I30" s="173" t="s">
        <v>676</v>
      </c>
      <c r="J30" s="168" t="s">
        <v>687</v>
      </c>
      <c r="K30" s="175" t="s">
        <v>820</v>
      </c>
      <c r="L30" s="145" t="s">
        <v>678</v>
      </c>
      <c r="M30" s="175"/>
      <c r="N30" s="174"/>
      <c r="O30" s="170"/>
      <c r="P30" s="174" t="s">
        <v>577</v>
      </c>
      <c r="Q30" s="170">
        <v>4</v>
      </c>
      <c r="R30" s="171" t="s">
        <v>401</v>
      </c>
      <c r="S30" s="141" t="s">
        <v>395</v>
      </c>
      <c r="T30" s="172" t="s">
        <v>540</v>
      </c>
      <c r="U30" s="146">
        <v>4</v>
      </c>
      <c r="V30" s="211"/>
      <c r="W30" s="209" t="s">
        <v>687</v>
      </c>
      <c r="X30" s="211"/>
    </row>
    <row r="31" spans="1:24" s="163" customFormat="1" ht="19.95" hidden="1" customHeight="1" x14ac:dyDescent="0.45">
      <c r="A31" s="141">
        <v>27</v>
      </c>
      <c r="B31" s="162" t="s">
        <v>255</v>
      </c>
      <c r="C31" s="162" t="s">
        <v>167</v>
      </c>
      <c r="D31" s="164" t="s">
        <v>1</v>
      </c>
      <c r="E31" s="206" t="s">
        <v>234</v>
      </c>
      <c r="F31" s="145" t="s">
        <v>678</v>
      </c>
      <c r="G31" s="146" t="s">
        <v>678</v>
      </c>
      <c r="H31" s="146" t="s">
        <v>693</v>
      </c>
      <c r="I31" s="173" t="s">
        <v>676</v>
      </c>
      <c r="J31" s="168" t="s">
        <v>687</v>
      </c>
      <c r="K31" s="175" t="s">
        <v>820</v>
      </c>
      <c r="L31" s="145" t="s">
        <v>678</v>
      </c>
      <c r="M31" s="175"/>
      <c r="N31" s="174"/>
      <c r="O31" s="170"/>
      <c r="P31" s="174" t="s">
        <v>579</v>
      </c>
      <c r="Q31" s="170">
        <v>5</v>
      </c>
      <c r="R31" s="171" t="s">
        <v>405</v>
      </c>
      <c r="S31" s="141" t="s">
        <v>395</v>
      </c>
      <c r="T31" s="172" t="s">
        <v>540</v>
      </c>
      <c r="U31" s="146">
        <v>4</v>
      </c>
      <c r="V31" s="211"/>
      <c r="W31" s="209" t="s">
        <v>687</v>
      </c>
      <c r="X31" s="211"/>
    </row>
    <row r="32" spans="1:24" s="163" customFormat="1" ht="19.95" hidden="1" customHeight="1" x14ac:dyDescent="0.45">
      <c r="A32" s="141">
        <v>28</v>
      </c>
      <c r="B32" s="162" t="s">
        <v>255</v>
      </c>
      <c r="C32" s="162" t="s">
        <v>169</v>
      </c>
      <c r="D32" s="164" t="s">
        <v>1</v>
      </c>
      <c r="E32" s="206" t="s">
        <v>234</v>
      </c>
      <c r="F32" s="145" t="s">
        <v>678</v>
      </c>
      <c r="G32" s="146" t="s">
        <v>678</v>
      </c>
      <c r="H32" s="146" t="s">
        <v>693</v>
      </c>
      <c r="I32" s="173" t="s">
        <v>676</v>
      </c>
      <c r="J32" s="168" t="s">
        <v>687</v>
      </c>
      <c r="K32" s="175" t="s">
        <v>820</v>
      </c>
      <c r="L32" s="145" t="s">
        <v>678</v>
      </c>
      <c r="M32" s="175"/>
      <c r="N32" s="174"/>
      <c r="O32" s="170"/>
      <c r="P32" s="174" t="s">
        <v>407</v>
      </c>
      <c r="Q32" s="170">
        <v>6</v>
      </c>
      <c r="R32" s="171" t="s">
        <v>408</v>
      </c>
      <c r="S32" s="141" t="s">
        <v>395</v>
      </c>
      <c r="T32" s="172" t="s">
        <v>540</v>
      </c>
      <c r="U32" s="146">
        <v>4</v>
      </c>
      <c r="V32" s="211"/>
      <c r="W32" s="209" t="s">
        <v>687</v>
      </c>
      <c r="X32" s="211"/>
    </row>
    <row r="33" spans="1:24" s="136" customFormat="1" ht="19.95" hidden="1" customHeight="1" x14ac:dyDescent="0.45">
      <c r="A33" s="141">
        <v>29</v>
      </c>
      <c r="B33" s="162" t="s">
        <v>255</v>
      </c>
      <c r="C33" s="162" t="s">
        <v>170</v>
      </c>
      <c r="D33" s="164" t="s">
        <v>1</v>
      </c>
      <c r="E33" s="206" t="s">
        <v>234</v>
      </c>
      <c r="F33" s="145" t="s">
        <v>678</v>
      </c>
      <c r="G33" s="146" t="s">
        <v>678</v>
      </c>
      <c r="H33" s="146" t="s">
        <v>693</v>
      </c>
      <c r="I33" s="173" t="s">
        <v>676</v>
      </c>
      <c r="J33" s="168" t="s">
        <v>687</v>
      </c>
      <c r="K33" s="175" t="s">
        <v>820</v>
      </c>
      <c r="L33" s="145" t="s">
        <v>678</v>
      </c>
      <c r="M33" s="175"/>
      <c r="N33" s="174"/>
      <c r="O33" s="170"/>
      <c r="P33" s="174" t="s">
        <v>409</v>
      </c>
      <c r="Q33" s="170">
        <v>5</v>
      </c>
      <c r="R33" s="171" t="s">
        <v>410</v>
      </c>
      <c r="S33" s="141" t="s">
        <v>395</v>
      </c>
      <c r="T33" s="172" t="s">
        <v>540</v>
      </c>
      <c r="U33" s="146">
        <v>4</v>
      </c>
      <c r="V33" s="210"/>
      <c r="W33" s="210"/>
      <c r="X33" s="209" t="s">
        <v>687</v>
      </c>
    </row>
    <row r="34" spans="1:24" s="136" customFormat="1" ht="19.95" hidden="1" customHeight="1" x14ac:dyDescent="0.45">
      <c r="A34" s="141">
        <v>30</v>
      </c>
      <c r="B34" s="162" t="s">
        <v>255</v>
      </c>
      <c r="C34" s="162" t="s">
        <v>171</v>
      </c>
      <c r="D34" s="164" t="s">
        <v>1</v>
      </c>
      <c r="E34" s="206" t="s">
        <v>234</v>
      </c>
      <c r="F34" s="145" t="s">
        <v>678</v>
      </c>
      <c r="G34" s="146" t="s">
        <v>678</v>
      </c>
      <c r="H34" s="146" t="s">
        <v>693</v>
      </c>
      <c r="I34" s="173" t="s">
        <v>676</v>
      </c>
      <c r="J34" s="168" t="s">
        <v>687</v>
      </c>
      <c r="K34" s="175" t="s">
        <v>820</v>
      </c>
      <c r="L34" s="145" t="s">
        <v>678</v>
      </c>
      <c r="M34" s="175"/>
      <c r="N34" s="174"/>
      <c r="O34" s="170"/>
      <c r="P34" s="174" t="s">
        <v>581</v>
      </c>
      <c r="Q34" s="170">
        <v>18</v>
      </c>
      <c r="R34" s="171" t="s">
        <v>411</v>
      </c>
      <c r="S34" s="141" t="s">
        <v>395</v>
      </c>
      <c r="T34" s="172" t="s">
        <v>540</v>
      </c>
      <c r="U34" s="146">
        <v>4</v>
      </c>
      <c r="V34" s="210"/>
      <c r="W34" s="210"/>
      <c r="X34" s="209" t="s">
        <v>687</v>
      </c>
    </row>
    <row r="35" spans="1:24" s="136" customFormat="1" ht="19.95" hidden="1" customHeight="1" x14ac:dyDescent="0.45">
      <c r="A35" s="141">
        <v>31</v>
      </c>
      <c r="B35" s="162" t="s">
        <v>255</v>
      </c>
      <c r="C35" s="162" t="s">
        <v>172</v>
      </c>
      <c r="D35" s="164" t="s">
        <v>1</v>
      </c>
      <c r="E35" s="206" t="s">
        <v>234</v>
      </c>
      <c r="F35" s="145" t="s">
        <v>678</v>
      </c>
      <c r="G35" s="146" t="s">
        <v>678</v>
      </c>
      <c r="H35" s="146" t="s">
        <v>693</v>
      </c>
      <c r="I35" s="173" t="s">
        <v>676</v>
      </c>
      <c r="J35" s="168" t="s">
        <v>687</v>
      </c>
      <c r="K35" s="175" t="s">
        <v>820</v>
      </c>
      <c r="L35" s="145" t="s">
        <v>678</v>
      </c>
      <c r="M35" s="175"/>
      <c r="N35" s="174"/>
      <c r="O35" s="170"/>
      <c r="P35" s="174" t="s">
        <v>575</v>
      </c>
      <c r="Q35" s="170">
        <v>7</v>
      </c>
      <c r="R35" s="171" t="s">
        <v>399</v>
      </c>
      <c r="S35" s="141" t="s">
        <v>395</v>
      </c>
      <c r="T35" s="172" t="s">
        <v>540</v>
      </c>
      <c r="U35" s="146">
        <v>4</v>
      </c>
      <c r="V35" s="210"/>
      <c r="W35" s="210"/>
      <c r="X35" s="209" t="s">
        <v>687</v>
      </c>
    </row>
    <row r="36" spans="1:24" s="136" customFormat="1" ht="19.95" hidden="1" customHeight="1" x14ac:dyDescent="0.45">
      <c r="A36" s="141">
        <v>32</v>
      </c>
      <c r="B36" s="162" t="s">
        <v>255</v>
      </c>
      <c r="C36" s="162" t="s">
        <v>173</v>
      </c>
      <c r="D36" s="164" t="s">
        <v>1</v>
      </c>
      <c r="E36" s="206" t="s">
        <v>234</v>
      </c>
      <c r="F36" s="145" t="s">
        <v>678</v>
      </c>
      <c r="G36" s="146" t="s">
        <v>678</v>
      </c>
      <c r="H36" s="146" t="s">
        <v>693</v>
      </c>
      <c r="I36" s="176" t="s">
        <v>676</v>
      </c>
      <c r="J36" s="168" t="s">
        <v>687</v>
      </c>
      <c r="K36" s="177" t="s">
        <v>820</v>
      </c>
      <c r="L36" s="145" t="s">
        <v>678</v>
      </c>
      <c r="M36" s="177"/>
      <c r="N36" s="174"/>
      <c r="O36" s="170"/>
      <c r="P36" s="174" t="s">
        <v>577</v>
      </c>
      <c r="Q36" s="170">
        <v>4</v>
      </c>
      <c r="R36" s="171" t="s">
        <v>401</v>
      </c>
      <c r="S36" s="141" t="s">
        <v>395</v>
      </c>
      <c r="T36" s="172" t="s">
        <v>540</v>
      </c>
      <c r="U36" s="146">
        <v>4</v>
      </c>
      <c r="V36" s="210"/>
      <c r="W36" s="210"/>
      <c r="X36" s="209" t="s">
        <v>687</v>
      </c>
    </row>
    <row r="37" spans="1:24" s="136" customFormat="1" ht="19.95" hidden="1" customHeight="1" x14ac:dyDescent="0.45">
      <c r="A37" s="141">
        <v>33</v>
      </c>
      <c r="B37" s="162" t="s">
        <v>255</v>
      </c>
      <c r="C37" s="162" t="s">
        <v>174</v>
      </c>
      <c r="D37" s="164" t="s">
        <v>1</v>
      </c>
      <c r="E37" s="206" t="s">
        <v>234</v>
      </c>
      <c r="F37" s="145" t="s">
        <v>678</v>
      </c>
      <c r="G37" s="146" t="s">
        <v>678</v>
      </c>
      <c r="H37" s="146" t="s">
        <v>693</v>
      </c>
      <c r="I37" s="173" t="s">
        <v>676</v>
      </c>
      <c r="J37" s="168" t="s">
        <v>687</v>
      </c>
      <c r="K37" s="175" t="s">
        <v>820</v>
      </c>
      <c r="L37" s="145" t="s">
        <v>678</v>
      </c>
      <c r="M37" s="175"/>
      <c r="N37" s="171"/>
      <c r="O37" s="170"/>
      <c r="P37" s="174" t="s">
        <v>582</v>
      </c>
      <c r="Q37" s="170">
        <v>8</v>
      </c>
      <c r="R37" s="171" t="s">
        <v>412</v>
      </c>
      <c r="S37" s="141" t="s">
        <v>395</v>
      </c>
      <c r="T37" s="172" t="s">
        <v>540</v>
      </c>
      <c r="U37" s="146">
        <v>4</v>
      </c>
      <c r="V37" s="210"/>
      <c r="W37" s="210"/>
      <c r="X37" s="209" t="s">
        <v>687</v>
      </c>
    </row>
    <row r="38" spans="1:24" s="136" customFormat="1" ht="19.95" hidden="1" customHeight="1" x14ac:dyDescent="0.45">
      <c r="A38" s="141">
        <v>34</v>
      </c>
      <c r="B38" s="162" t="s">
        <v>255</v>
      </c>
      <c r="C38" s="162" t="s">
        <v>178</v>
      </c>
      <c r="D38" s="164" t="s">
        <v>1</v>
      </c>
      <c r="E38" s="206" t="s">
        <v>234</v>
      </c>
      <c r="F38" s="145" t="s">
        <v>678</v>
      </c>
      <c r="G38" s="146" t="s">
        <v>678</v>
      </c>
      <c r="H38" s="146" t="s">
        <v>693</v>
      </c>
      <c r="I38" s="173" t="s">
        <v>676</v>
      </c>
      <c r="J38" s="146" t="s">
        <v>687</v>
      </c>
      <c r="K38" s="175" t="s">
        <v>820</v>
      </c>
      <c r="L38" s="145" t="s">
        <v>678</v>
      </c>
      <c r="M38" s="175"/>
      <c r="N38" s="174"/>
      <c r="O38" s="170"/>
      <c r="P38" s="174" t="s">
        <v>409</v>
      </c>
      <c r="Q38" s="170">
        <v>5</v>
      </c>
      <c r="R38" s="171" t="s">
        <v>410</v>
      </c>
      <c r="S38" s="141" t="s">
        <v>395</v>
      </c>
      <c r="T38" s="172" t="s">
        <v>540</v>
      </c>
      <c r="U38" s="146">
        <v>4</v>
      </c>
      <c r="V38" s="210"/>
      <c r="W38" s="210"/>
      <c r="X38" s="209" t="s">
        <v>687</v>
      </c>
    </row>
    <row r="39" spans="1:24" s="179" customFormat="1" ht="19.95" hidden="1" customHeight="1" x14ac:dyDescent="0.45">
      <c r="A39" s="141">
        <v>35</v>
      </c>
      <c r="B39" s="162" t="s">
        <v>255</v>
      </c>
      <c r="C39" s="162" t="s">
        <v>180</v>
      </c>
      <c r="D39" s="164" t="s">
        <v>1</v>
      </c>
      <c r="E39" s="206" t="s">
        <v>234</v>
      </c>
      <c r="F39" s="145" t="s">
        <v>678</v>
      </c>
      <c r="G39" s="146" t="s">
        <v>678</v>
      </c>
      <c r="H39" s="146" t="s">
        <v>693</v>
      </c>
      <c r="I39" s="173" t="s">
        <v>676</v>
      </c>
      <c r="J39" s="178" t="s">
        <v>687</v>
      </c>
      <c r="K39" s="175" t="s">
        <v>820</v>
      </c>
      <c r="L39" s="145" t="s">
        <v>678</v>
      </c>
      <c r="M39" s="175"/>
      <c r="N39" s="174"/>
      <c r="O39" s="170"/>
      <c r="P39" s="174" t="s">
        <v>585</v>
      </c>
      <c r="Q39" s="170">
        <v>20</v>
      </c>
      <c r="R39" s="171" t="s">
        <v>418</v>
      </c>
      <c r="S39" s="141" t="s">
        <v>395</v>
      </c>
      <c r="T39" s="172" t="s">
        <v>540</v>
      </c>
      <c r="U39" s="146">
        <v>4</v>
      </c>
      <c r="V39" s="191"/>
      <c r="W39" s="191"/>
      <c r="X39" s="209" t="s">
        <v>687</v>
      </c>
    </row>
    <row r="40" spans="1:24" s="179" customFormat="1" ht="19.95" hidden="1" customHeight="1" x14ac:dyDescent="0.45">
      <c r="A40" s="141">
        <v>36</v>
      </c>
      <c r="B40" s="141" t="s">
        <v>35</v>
      </c>
      <c r="C40" s="162" t="s">
        <v>221</v>
      </c>
      <c r="D40" s="164" t="s">
        <v>1</v>
      </c>
      <c r="E40" s="206" t="s">
        <v>234</v>
      </c>
      <c r="F40" s="145" t="s">
        <v>678</v>
      </c>
      <c r="G40" s="146" t="s">
        <v>678</v>
      </c>
      <c r="H40" s="146" t="s">
        <v>693</v>
      </c>
      <c r="I40" s="173" t="s">
        <v>676</v>
      </c>
      <c r="J40" s="178" t="s">
        <v>678</v>
      </c>
      <c r="K40" s="175" t="s">
        <v>820</v>
      </c>
      <c r="L40" s="145" t="s">
        <v>678</v>
      </c>
      <c r="M40" s="175"/>
      <c r="N40" s="174"/>
      <c r="O40" s="170"/>
      <c r="P40" s="174" t="s">
        <v>407</v>
      </c>
      <c r="Q40" s="170">
        <v>6</v>
      </c>
      <c r="R40" s="171" t="s">
        <v>408</v>
      </c>
      <c r="S40" s="141" t="s">
        <v>395</v>
      </c>
      <c r="T40" s="172" t="s">
        <v>540</v>
      </c>
      <c r="U40" s="146">
        <v>4</v>
      </c>
      <c r="V40" s="191"/>
      <c r="W40" s="191"/>
      <c r="X40" s="209" t="s">
        <v>687</v>
      </c>
    </row>
    <row r="41" spans="1:24" s="136" customFormat="1" ht="19.95" customHeight="1" x14ac:dyDescent="0.45">
      <c r="A41" s="141">
        <v>37</v>
      </c>
      <c r="B41" s="142" t="s">
        <v>633</v>
      </c>
      <c r="C41" s="143" t="s">
        <v>91</v>
      </c>
      <c r="D41" s="166" t="s">
        <v>86</v>
      </c>
      <c r="E41" s="203" t="s">
        <v>236</v>
      </c>
      <c r="F41" s="168" t="s">
        <v>678</v>
      </c>
      <c r="G41" s="145" t="s">
        <v>679</v>
      </c>
      <c r="H41" s="144" t="s">
        <v>748</v>
      </c>
      <c r="I41" s="144" t="s">
        <v>749</v>
      </c>
      <c r="J41" s="180" t="s">
        <v>687</v>
      </c>
      <c r="K41" s="144" t="s">
        <v>839</v>
      </c>
      <c r="L41" s="145" t="s">
        <v>678</v>
      </c>
      <c r="M41" s="181" t="s">
        <v>843</v>
      </c>
      <c r="N41" s="147" t="s">
        <v>658</v>
      </c>
      <c r="O41" s="148">
        <v>118</v>
      </c>
      <c r="P41" s="147" t="s">
        <v>632</v>
      </c>
      <c r="Q41" s="148">
        <v>850</v>
      </c>
      <c r="R41" s="149" t="s">
        <v>245</v>
      </c>
      <c r="S41" s="150" t="s">
        <v>241</v>
      </c>
      <c r="T41" s="150"/>
      <c r="U41" s="146">
        <v>3</v>
      </c>
      <c r="V41" s="210" t="s">
        <v>687</v>
      </c>
      <c r="W41" s="210"/>
      <c r="X41" s="210"/>
    </row>
    <row r="42" spans="1:24" s="179" customFormat="1" ht="19.95" hidden="1" customHeight="1" x14ac:dyDescent="0.45">
      <c r="A42" s="141">
        <v>38</v>
      </c>
      <c r="B42" s="142" t="s">
        <v>41</v>
      </c>
      <c r="C42" s="143" t="s">
        <v>40</v>
      </c>
      <c r="D42" s="166" t="s">
        <v>42</v>
      </c>
      <c r="E42" s="203" t="s">
        <v>236</v>
      </c>
      <c r="F42" s="145" t="s">
        <v>678</v>
      </c>
      <c r="G42" s="146" t="s">
        <v>715</v>
      </c>
      <c r="H42" s="144" t="s">
        <v>716</v>
      </c>
      <c r="I42" s="144"/>
      <c r="J42" s="178" t="s">
        <v>687</v>
      </c>
      <c r="K42" s="181" t="s">
        <v>827</v>
      </c>
      <c r="L42" s="145" t="s">
        <v>678</v>
      </c>
      <c r="M42" s="181"/>
      <c r="N42" s="182" t="s">
        <v>316</v>
      </c>
      <c r="O42" s="183">
        <v>30</v>
      </c>
      <c r="P42" s="147" t="s">
        <v>317</v>
      </c>
      <c r="Q42" s="148">
        <f>388+20+14</f>
        <v>422</v>
      </c>
      <c r="R42" s="149"/>
      <c r="S42" s="184" t="s">
        <v>251</v>
      </c>
      <c r="T42" s="142"/>
      <c r="U42" s="146">
        <v>4</v>
      </c>
      <c r="V42" s="191"/>
      <c r="W42" s="210"/>
      <c r="X42" s="210" t="s">
        <v>687</v>
      </c>
    </row>
    <row r="43" spans="1:24" s="179" customFormat="1" ht="19.95" hidden="1" customHeight="1" x14ac:dyDescent="0.45">
      <c r="A43" s="141">
        <v>39</v>
      </c>
      <c r="B43" s="141" t="s">
        <v>41</v>
      </c>
      <c r="C43" s="162" t="s">
        <v>43</v>
      </c>
      <c r="D43" s="164" t="s">
        <v>42</v>
      </c>
      <c r="E43" s="206" t="s">
        <v>234</v>
      </c>
      <c r="F43" s="145" t="s">
        <v>678</v>
      </c>
      <c r="G43" s="146" t="s">
        <v>715</v>
      </c>
      <c r="H43" s="144" t="s">
        <v>716</v>
      </c>
      <c r="I43" s="159"/>
      <c r="J43" s="178" t="s">
        <v>687</v>
      </c>
      <c r="K43" s="159"/>
      <c r="L43" s="145" t="s">
        <v>678</v>
      </c>
      <c r="M43" s="159"/>
      <c r="N43" s="185"/>
      <c r="O43" s="186"/>
      <c r="P43" s="174" t="s">
        <v>558</v>
      </c>
      <c r="Q43" s="170">
        <f>1240+104+24</f>
        <v>1368</v>
      </c>
      <c r="R43" s="171" t="s">
        <v>245</v>
      </c>
      <c r="S43" s="187" t="s">
        <v>252</v>
      </c>
      <c r="T43" s="141"/>
      <c r="U43" s="146">
        <v>4</v>
      </c>
      <c r="V43" s="191"/>
      <c r="W43" s="210"/>
      <c r="X43" s="210" t="s">
        <v>687</v>
      </c>
    </row>
    <row r="44" spans="1:24" s="179" customFormat="1" ht="19.95" hidden="1" customHeight="1" x14ac:dyDescent="0.45">
      <c r="A44" s="141">
        <v>40</v>
      </c>
      <c r="B44" s="142" t="s">
        <v>41</v>
      </c>
      <c r="C44" s="143" t="s">
        <v>44</v>
      </c>
      <c r="D44" s="166" t="s">
        <v>42</v>
      </c>
      <c r="E44" s="203" t="s">
        <v>236</v>
      </c>
      <c r="F44" s="145" t="s">
        <v>678</v>
      </c>
      <c r="G44" s="146" t="s">
        <v>715</v>
      </c>
      <c r="H44" s="144" t="s">
        <v>716</v>
      </c>
      <c r="I44" s="144"/>
      <c r="J44" s="178" t="s">
        <v>687</v>
      </c>
      <c r="K44" s="144"/>
      <c r="L44" s="145" t="s">
        <v>678</v>
      </c>
      <c r="M44" s="144"/>
      <c r="N44" s="147" t="s">
        <v>318</v>
      </c>
      <c r="O44" s="148">
        <f>4+7+12</f>
        <v>23</v>
      </c>
      <c r="P44" s="147" t="s">
        <v>319</v>
      </c>
      <c r="Q44" s="148">
        <f>14+217+31</f>
        <v>262</v>
      </c>
      <c r="R44" s="149"/>
      <c r="S44" s="184" t="s">
        <v>251</v>
      </c>
      <c r="T44" s="142"/>
      <c r="U44" s="146">
        <v>4</v>
      </c>
      <c r="V44" s="191"/>
      <c r="W44" s="191"/>
      <c r="X44" s="210" t="s">
        <v>687</v>
      </c>
    </row>
    <row r="45" spans="1:24" s="179" customFormat="1" ht="19.95" hidden="1" customHeight="1" x14ac:dyDescent="0.45">
      <c r="A45" s="141">
        <v>41</v>
      </c>
      <c r="B45" s="142" t="s">
        <v>41</v>
      </c>
      <c r="C45" s="143" t="s">
        <v>45</v>
      </c>
      <c r="D45" s="166" t="s">
        <v>42</v>
      </c>
      <c r="E45" s="203" t="s">
        <v>236</v>
      </c>
      <c r="F45" s="145" t="s">
        <v>678</v>
      </c>
      <c r="G45" s="146" t="s">
        <v>715</v>
      </c>
      <c r="H45" s="144" t="s">
        <v>716</v>
      </c>
      <c r="I45" s="144"/>
      <c r="J45" s="178" t="s">
        <v>687</v>
      </c>
      <c r="K45" s="144"/>
      <c r="L45" s="145" t="s">
        <v>678</v>
      </c>
      <c r="M45" s="144"/>
      <c r="N45" s="147" t="s">
        <v>596</v>
      </c>
      <c r="O45" s="183">
        <f>28+12</f>
        <v>40</v>
      </c>
      <c r="P45" s="147" t="s">
        <v>559</v>
      </c>
      <c r="Q45" s="148">
        <f>4+428+12+19</f>
        <v>463</v>
      </c>
      <c r="R45" s="149"/>
      <c r="S45" s="184" t="s">
        <v>278</v>
      </c>
      <c r="T45" s="150" t="s">
        <v>541</v>
      </c>
      <c r="U45" s="146">
        <v>4</v>
      </c>
      <c r="V45" s="191"/>
      <c r="W45" s="210" t="s">
        <v>687</v>
      </c>
      <c r="X45" s="191"/>
    </row>
    <row r="46" spans="1:24" s="179" customFormat="1" ht="19.95" hidden="1" customHeight="1" x14ac:dyDescent="0.45">
      <c r="A46" s="141">
        <v>42</v>
      </c>
      <c r="B46" s="142" t="s">
        <v>41</v>
      </c>
      <c r="C46" s="143" t="s">
        <v>46</v>
      </c>
      <c r="D46" s="166" t="s">
        <v>42</v>
      </c>
      <c r="E46" s="203" t="s">
        <v>236</v>
      </c>
      <c r="F46" s="145" t="s">
        <v>678</v>
      </c>
      <c r="G46" s="146" t="s">
        <v>715</v>
      </c>
      <c r="H46" s="144" t="s">
        <v>716</v>
      </c>
      <c r="I46" s="144"/>
      <c r="J46" s="178" t="s">
        <v>687</v>
      </c>
      <c r="K46" s="144"/>
      <c r="L46" s="145" t="s">
        <v>678</v>
      </c>
      <c r="M46" s="144"/>
      <c r="N46" s="147" t="s">
        <v>320</v>
      </c>
      <c r="O46" s="148">
        <f>21+20</f>
        <v>41</v>
      </c>
      <c r="P46" s="147" t="s">
        <v>321</v>
      </c>
      <c r="Q46" s="148">
        <f>369+20+12</f>
        <v>401</v>
      </c>
      <c r="R46" s="149"/>
      <c r="S46" s="184" t="s">
        <v>251</v>
      </c>
      <c r="T46" s="142"/>
      <c r="U46" s="146">
        <v>4</v>
      </c>
      <c r="V46" s="191"/>
      <c r="W46" s="210"/>
      <c r="X46" s="210" t="s">
        <v>687</v>
      </c>
    </row>
    <row r="47" spans="1:24" s="179" customFormat="1" ht="19.95" hidden="1" customHeight="1" x14ac:dyDescent="0.45">
      <c r="A47" s="141">
        <v>43</v>
      </c>
      <c r="B47" s="141" t="s">
        <v>41</v>
      </c>
      <c r="C47" s="162" t="s">
        <v>48</v>
      </c>
      <c r="D47" s="164" t="s">
        <v>42</v>
      </c>
      <c r="E47" s="206" t="s">
        <v>234</v>
      </c>
      <c r="F47" s="145" t="s">
        <v>678</v>
      </c>
      <c r="G47" s="146" t="s">
        <v>715</v>
      </c>
      <c r="H47" s="144" t="s">
        <v>716</v>
      </c>
      <c r="I47" s="159"/>
      <c r="J47" s="178" t="s">
        <v>687</v>
      </c>
      <c r="K47" s="159"/>
      <c r="L47" s="145" t="s">
        <v>678</v>
      </c>
      <c r="M47" s="159"/>
      <c r="N47" s="182" t="s">
        <v>634</v>
      </c>
      <c r="O47" s="183">
        <v>20</v>
      </c>
      <c r="P47" s="147" t="s">
        <v>635</v>
      </c>
      <c r="Q47" s="148">
        <f>916+7+27</f>
        <v>950</v>
      </c>
      <c r="R47" s="171"/>
      <c r="S47" s="187" t="s">
        <v>278</v>
      </c>
      <c r="T47" s="172" t="s">
        <v>542</v>
      </c>
      <c r="U47" s="146">
        <v>4</v>
      </c>
      <c r="V47" s="191"/>
      <c r="W47" s="210" t="s">
        <v>687</v>
      </c>
      <c r="X47" s="191"/>
    </row>
    <row r="48" spans="1:24" s="179" customFormat="1" ht="19.95" hidden="1" customHeight="1" x14ac:dyDescent="0.45">
      <c r="A48" s="141">
        <v>44</v>
      </c>
      <c r="B48" s="142" t="s">
        <v>41</v>
      </c>
      <c r="C48" s="143" t="s">
        <v>49</v>
      </c>
      <c r="D48" s="166" t="s">
        <v>42</v>
      </c>
      <c r="E48" s="203" t="s">
        <v>236</v>
      </c>
      <c r="F48" s="145" t="s">
        <v>678</v>
      </c>
      <c r="G48" s="146" t="s">
        <v>715</v>
      </c>
      <c r="H48" s="144" t="s">
        <v>716</v>
      </c>
      <c r="I48" s="144"/>
      <c r="J48" s="178" t="s">
        <v>687</v>
      </c>
      <c r="K48" s="144"/>
      <c r="L48" s="145" t="s">
        <v>678</v>
      </c>
      <c r="M48" s="144"/>
      <c r="N48" s="147" t="s">
        <v>322</v>
      </c>
      <c r="O48" s="148">
        <f>30+8+9</f>
        <v>47</v>
      </c>
      <c r="P48" s="147" t="s">
        <v>323</v>
      </c>
      <c r="Q48" s="148">
        <f>473+93+4</f>
        <v>570</v>
      </c>
      <c r="R48" s="149"/>
      <c r="S48" s="184" t="s">
        <v>251</v>
      </c>
      <c r="T48" s="142"/>
      <c r="U48" s="146">
        <v>4</v>
      </c>
      <c r="V48" s="191"/>
      <c r="W48" s="210" t="s">
        <v>687</v>
      </c>
      <c r="X48" s="191"/>
    </row>
    <row r="49" spans="1:24" s="179" customFormat="1" ht="19.95" hidden="1" customHeight="1" x14ac:dyDescent="0.45">
      <c r="A49" s="141">
        <v>45</v>
      </c>
      <c r="B49" s="142" t="s">
        <v>41</v>
      </c>
      <c r="C49" s="143" t="s">
        <v>50</v>
      </c>
      <c r="D49" s="166" t="s">
        <v>42</v>
      </c>
      <c r="E49" s="203" t="s">
        <v>236</v>
      </c>
      <c r="F49" s="145" t="s">
        <v>678</v>
      </c>
      <c r="G49" s="146" t="s">
        <v>715</v>
      </c>
      <c r="H49" s="144" t="s">
        <v>716</v>
      </c>
      <c r="I49" s="144"/>
      <c r="J49" s="178" t="s">
        <v>687</v>
      </c>
      <c r="K49" s="144"/>
      <c r="L49" s="145" t="s">
        <v>678</v>
      </c>
      <c r="M49" s="144"/>
      <c r="N49" s="147" t="s">
        <v>324</v>
      </c>
      <c r="O49" s="148">
        <v>24</v>
      </c>
      <c r="P49" s="147" t="s">
        <v>325</v>
      </c>
      <c r="Q49" s="148">
        <f>544+34</f>
        <v>578</v>
      </c>
      <c r="R49" s="149"/>
      <c r="S49" s="184" t="s">
        <v>251</v>
      </c>
      <c r="T49" s="142"/>
      <c r="U49" s="146">
        <v>4</v>
      </c>
      <c r="V49" s="191"/>
      <c r="W49" s="210"/>
      <c r="X49" s="210" t="s">
        <v>687</v>
      </c>
    </row>
    <row r="50" spans="1:24" s="179" customFormat="1" ht="19.95" hidden="1" customHeight="1" x14ac:dyDescent="0.45">
      <c r="A50" s="141">
        <v>46</v>
      </c>
      <c r="B50" s="142" t="s">
        <v>41</v>
      </c>
      <c r="C50" s="143" t="s">
        <v>51</v>
      </c>
      <c r="D50" s="166" t="s">
        <v>42</v>
      </c>
      <c r="E50" s="203" t="s">
        <v>236</v>
      </c>
      <c r="F50" s="145" t="s">
        <v>678</v>
      </c>
      <c r="G50" s="146" t="s">
        <v>715</v>
      </c>
      <c r="H50" s="144" t="s">
        <v>716</v>
      </c>
      <c r="I50" s="144"/>
      <c r="J50" s="178" t="s">
        <v>687</v>
      </c>
      <c r="K50" s="144"/>
      <c r="L50" s="145" t="s">
        <v>678</v>
      </c>
      <c r="M50" s="144"/>
      <c r="N50" s="147" t="s">
        <v>652</v>
      </c>
      <c r="O50" s="183">
        <v>20</v>
      </c>
      <c r="P50" s="147" t="s">
        <v>636</v>
      </c>
      <c r="Q50" s="148">
        <f>238+21</f>
        <v>259</v>
      </c>
      <c r="R50" s="149"/>
      <c r="S50" s="184" t="s">
        <v>278</v>
      </c>
      <c r="T50" s="150" t="s">
        <v>542</v>
      </c>
      <c r="U50" s="146">
        <v>4</v>
      </c>
      <c r="V50" s="191"/>
      <c r="W50" s="191"/>
      <c r="X50" s="210" t="s">
        <v>687</v>
      </c>
    </row>
    <row r="51" spans="1:24" s="179" customFormat="1" ht="19.95" hidden="1" customHeight="1" x14ac:dyDescent="0.45">
      <c r="A51" s="141">
        <v>47</v>
      </c>
      <c r="B51" s="142" t="s">
        <v>41</v>
      </c>
      <c r="C51" s="143" t="s">
        <v>52</v>
      </c>
      <c r="D51" s="166" t="s">
        <v>42</v>
      </c>
      <c r="E51" s="203" t="s">
        <v>236</v>
      </c>
      <c r="F51" s="145" t="s">
        <v>678</v>
      </c>
      <c r="G51" s="146" t="s">
        <v>715</v>
      </c>
      <c r="H51" s="144" t="s">
        <v>716</v>
      </c>
      <c r="I51" s="144"/>
      <c r="J51" s="178" t="s">
        <v>687</v>
      </c>
      <c r="K51" s="144"/>
      <c r="L51" s="145" t="s">
        <v>678</v>
      </c>
      <c r="M51" s="144"/>
      <c r="N51" s="182" t="s">
        <v>597</v>
      </c>
      <c r="O51" s="183">
        <v>20</v>
      </c>
      <c r="P51" s="147" t="s">
        <v>561</v>
      </c>
      <c r="Q51" s="148">
        <v>638</v>
      </c>
      <c r="R51" s="149"/>
      <c r="S51" s="184" t="s">
        <v>278</v>
      </c>
      <c r="T51" s="150" t="s">
        <v>542</v>
      </c>
      <c r="U51" s="146">
        <v>4</v>
      </c>
      <c r="V51" s="191"/>
      <c r="W51" s="210" t="s">
        <v>687</v>
      </c>
      <c r="X51" s="210"/>
    </row>
    <row r="52" spans="1:24" s="179" customFormat="1" ht="19.95" hidden="1" customHeight="1" x14ac:dyDescent="0.45">
      <c r="A52" s="141">
        <v>48</v>
      </c>
      <c r="B52" s="142" t="s">
        <v>41</v>
      </c>
      <c r="C52" s="143" t="s">
        <v>53</v>
      </c>
      <c r="D52" s="166" t="s">
        <v>42</v>
      </c>
      <c r="E52" s="203" t="s">
        <v>236</v>
      </c>
      <c r="F52" s="145" t="s">
        <v>678</v>
      </c>
      <c r="G52" s="146" t="s">
        <v>715</v>
      </c>
      <c r="H52" s="144" t="s">
        <v>716</v>
      </c>
      <c r="I52" s="144"/>
      <c r="J52" s="178" t="s">
        <v>687</v>
      </c>
      <c r="K52" s="144"/>
      <c r="L52" s="145" t="s">
        <v>678</v>
      </c>
      <c r="M52" s="144"/>
      <c r="N52" s="147" t="s">
        <v>653</v>
      </c>
      <c r="O52" s="148">
        <f>3+1+20</f>
        <v>24</v>
      </c>
      <c r="P52" s="147" t="s">
        <v>637</v>
      </c>
      <c r="Q52" s="148">
        <f>696+64</f>
        <v>760</v>
      </c>
      <c r="R52" s="149"/>
      <c r="S52" s="184" t="s">
        <v>278</v>
      </c>
      <c r="T52" s="150" t="s">
        <v>542</v>
      </c>
      <c r="U52" s="146">
        <v>4</v>
      </c>
      <c r="V52" s="191"/>
      <c r="W52" s="191"/>
      <c r="X52" s="210" t="s">
        <v>687</v>
      </c>
    </row>
    <row r="53" spans="1:24" s="179" customFormat="1" ht="19.95" hidden="1" customHeight="1" x14ac:dyDescent="0.45">
      <c r="A53" s="141">
        <v>49</v>
      </c>
      <c r="B53" s="142" t="s">
        <v>41</v>
      </c>
      <c r="C53" s="143" t="s">
        <v>54</v>
      </c>
      <c r="D53" s="166" t="s">
        <v>42</v>
      </c>
      <c r="E53" s="203" t="s">
        <v>236</v>
      </c>
      <c r="F53" s="145" t="s">
        <v>678</v>
      </c>
      <c r="G53" s="146" t="s">
        <v>715</v>
      </c>
      <c r="H53" s="144" t="s">
        <v>716</v>
      </c>
      <c r="I53" s="144"/>
      <c r="J53" s="178" t="s">
        <v>687</v>
      </c>
      <c r="K53" s="144"/>
      <c r="L53" s="145" t="s">
        <v>678</v>
      </c>
      <c r="M53" s="144"/>
      <c r="N53" s="147" t="s">
        <v>654</v>
      </c>
      <c r="O53" s="183">
        <f>5+20</f>
        <v>25</v>
      </c>
      <c r="P53" s="147" t="s">
        <v>638</v>
      </c>
      <c r="Q53" s="148">
        <f>202+4+12</f>
        <v>218</v>
      </c>
      <c r="R53" s="149"/>
      <c r="S53" s="184" t="s">
        <v>278</v>
      </c>
      <c r="T53" s="150" t="s">
        <v>542</v>
      </c>
      <c r="U53" s="146">
        <v>4</v>
      </c>
      <c r="V53" s="191"/>
      <c r="W53" s="191"/>
      <c r="X53" s="210" t="s">
        <v>687</v>
      </c>
    </row>
    <row r="54" spans="1:24" s="179" customFormat="1" ht="19.95" hidden="1" customHeight="1" x14ac:dyDescent="0.45">
      <c r="A54" s="141">
        <v>50</v>
      </c>
      <c r="B54" s="142" t="s">
        <v>41</v>
      </c>
      <c r="C54" s="143" t="s">
        <v>55</v>
      </c>
      <c r="D54" s="166" t="s">
        <v>42</v>
      </c>
      <c r="E54" s="203" t="s">
        <v>236</v>
      </c>
      <c r="F54" s="145" t="s">
        <v>678</v>
      </c>
      <c r="G54" s="146" t="s">
        <v>715</v>
      </c>
      <c r="H54" s="144" t="s">
        <v>716</v>
      </c>
      <c r="I54" s="144"/>
      <c r="J54" s="178" t="s">
        <v>687</v>
      </c>
      <c r="K54" s="144"/>
      <c r="L54" s="145" t="s">
        <v>678</v>
      </c>
      <c r="M54" s="144"/>
      <c r="N54" s="182" t="s">
        <v>326</v>
      </c>
      <c r="O54" s="183">
        <v>20</v>
      </c>
      <c r="P54" s="147" t="s">
        <v>327</v>
      </c>
      <c r="Q54" s="148">
        <f>6+14+1107+9+56+30+20+8</f>
        <v>1250</v>
      </c>
      <c r="R54" s="149"/>
      <c r="S54" s="184" t="s">
        <v>278</v>
      </c>
      <c r="T54" s="150"/>
      <c r="U54" s="146">
        <v>4</v>
      </c>
      <c r="V54" s="191"/>
      <c r="W54" s="191"/>
      <c r="X54" s="210" t="s">
        <v>687</v>
      </c>
    </row>
    <row r="55" spans="1:24" s="179" customFormat="1" ht="19.95" hidden="1" customHeight="1" x14ac:dyDescent="0.45">
      <c r="A55" s="141">
        <v>51</v>
      </c>
      <c r="B55" s="142" t="s">
        <v>41</v>
      </c>
      <c r="C55" s="143" t="s">
        <v>56</v>
      </c>
      <c r="D55" s="166" t="s">
        <v>42</v>
      </c>
      <c r="E55" s="203" t="s">
        <v>236</v>
      </c>
      <c r="F55" s="145" t="s">
        <v>678</v>
      </c>
      <c r="G55" s="146" t="s">
        <v>715</v>
      </c>
      <c r="H55" s="144" t="s">
        <v>716</v>
      </c>
      <c r="I55" s="144"/>
      <c r="J55" s="178" t="s">
        <v>687</v>
      </c>
      <c r="K55" s="144"/>
      <c r="L55" s="145" t="s">
        <v>678</v>
      </c>
      <c r="M55" s="144"/>
      <c r="N55" s="147" t="s">
        <v>598</v>
      </c>
      <c r="O55" s="148">
        <f>25+12+5+169+24+14+4+1+1+1</f>
        <v>256</v>
      </c>
      <c r="P55" s="147" t="s">
        <v>328</v>
      </c>
      <c r="Q55" s="148">
        <f>28+473</f>
        <v>501</v>
      </c>
      <c r="R55" s="149" t="s">
        <v>245</v>
      </c>
      <c r="S55" s="184" t="s">
        <v>252</v>
      </c>
      <c r="T55" s="142"/>
      <c r="U55" s="146">
        <v>4</v>
      </c>
      <c r="V55" s="191"/>
      <c r="W55" s="191" t="s">
        <v>687</v>
      </c>
      <c r="X55" s="210"/>
    </row>
    <row r="56" spans="1:24" s="179" customFormat="1" ht="19.95" hidden="1" customHeight="1" x14ac:dyDescent="0.45">
      <c r="A56" s="141">
        <v>52</v>
      </c>
      <c r="B56" s="142" t="s">
        <v>41</v>
      </c>
      <c r="C56" s="143" t="s">
        <v>57</v>
      </c>
      <c r="D56" s="166" t="s">
        <v>42</v>
      </c>
      <c r="E56" s="203" t="s">
        <v>236</v>
      </c>
      <c r="F56" s="145" t="s">
        <v>678</v>
      </c>
      <c r="G56" s="146" t="s">
        <v>715</v>
      </c>
      <c r="H56" s="144" t="s">
        <v>716</v>
      </c>
      <c r="I56" s="144"/>
      <c r="J56" s="178" t="s">
        <v>687</v>
      </c>
      <c r="K56" s="144"/>
      <c r="L56" s="145" t="s">
        <v>678</v>
      </c>
      <c r="M56" s="144"/>
      <c r="N56" s="182" t="s">
        <v>329</v>
      </c>
      <c r="O56" s="183">
        <v>8</v>
      </c>
      <c r="P56" s="147" t="s">
        <v>562</v>
      </c>
      <c r="Q56" s="148">
        <f>395+12</f>
        <v>407</v>
      </c>
      <c r="R56" s="149" t="s">
        <v>245</v>
      </c>
      <c r="S56" s="184" t="s">
        <v>252</v>
      </c>
      <c r="T56" s="142"/>
      <c r="U56" s="146">
        <v>4</v>
      </c>
      <c r="V56" s="191"/>
      <c r="W56" s="191"/>
      <c r="X56" s="210" t="s">
        <v>687</v>
      </c>
    </row>
    <row r="57" spans="1:24" s="179" customFormat="1" ht="19.95" hidden="1" customHeight="1" x14ac:dyDescent="0.45">
      <c r="A57" s="141">
        <v>53</v>
      </c>
      <c r="B57" s="142" t="s">
        <v>41</v>
      </c>
      <c r="C57" s="143" t="s">
        <v>58</v>
      </c>
      <c r="D57" s="166" t="s">
        <v>42</v>
      </c>
      <c r="E57" s="203" t="s">
        <v>236</v>
      </c>
      <c r="F57" s="145" t="s">
        <v>678</v>
      </c>
      <c r="G57" s="146" t="s">
        <v>715</v>
      </c>
      <c r="H57" s="144" t="s">
        <v>716</v>
      </c>
      <c r="I57" s="144"/>
      <c r="J57" s="178" t="s">
        <v>687</v>
      </c>
      <c r="K57" s="144"/>
      <c r="L57" s="145" t="s">
        <v>678</v>
      </c>
      <c r="M57" s="144"/>
      <c r="N57" s="147" t="s">
        <v>330</v>
      </c>
      <c r="O57" s="148">
        <v>11</v>
      </c>
      <c r="P57" s="147" t="s">
        <v>563</v>
      </c>
      <c r="Q57" s="148">
        <f>486+78+22</f>
        <v>586</v>
      </c>
      <c r="R57" s="149" t="s">
        <v>245</v>
      </c>
      <c r="S57" s="184" t="s">
        <v>252</v>
      </c>
      <c r="T57" s="142"/>
      <c r="U57" s="146">
        <v>4</v>
      </c>
      <c r="V57" s="191"/>
      <c r="W57" s="210" t="s">
        <v>687</v>
      </c>
      <c r="X57" s="210"/>
    </row>
    <row r="58" spans="1:24" s="179" customFormat="1" ht="19.95" hidden="1" customHeight="1" x14ac:dyDescent="0.45">
      <c r="A58" s="141">
        <v>54</v>
      </c>
      <c r="B58" s="142" t="s">
        <v>41</v>
      </c>
      <c r="C58" s="143" t="s">
        <v>59</v>
      </c>
      <c r="D58" s="166" t="s">
        <v>42</v>
      </c>
      <c r="E58" s="203" t="s">
        <v>236</v>
      </c>
      <c r="F58" s="145" t="s">
        <v>679</v>
      </c>
      <c r="G58" s="146" t="s">
        <v>718</v>
      </c>
      <c r="H58" s="144" t="s">
        <v>716</v>
      </c>
      <c r="I58" s="144" t="s">
        <v>719</v>
      </c>
      <c r="J58" s="178" t="s">
        <v>718</v>
      </c>
      <c r="K58" s="144" t="s">
        <v>808</v>
      </c>
      <c r="L58" s="145" t="s">
        <v>842</v>
      </c>
      <c r="M58" s="144"/>
      <c r="N58" s="147" t="s">
        <v>331</v>
      </c>
      <c r="O58" s="148">
        <f>96+34</f>
        <v>130</v>
      </c>
      <c r="P58" s="147" t="s">
        <v>332</v>
      </c>
      <c r="Q58" s="148">
        <f>545+643</f>
        <v>1188</v>
      </c>
      <c r="R58" s="149"/>
      <c r="S58" s="184" t="s">
        <v>251</v>
      </c>
      <c r="T58" s="142"/>
      <c r="U58" s="146">
        <v>4</v>
      </c>
      <c r="V58" s="191"/>
      <c r="W58" s="210" t="s">
        <v>687</v>
      </c>
      <c r="X58" s="210"/>
    </row>
    <row r="59" spans="1:24" s="179" customFormat="1" ht="19.95" hidden="1" customHeight="1" x14ac:dyDescent="0.45">
      <c r="A59" s="141">
        <v>55</v>
      </c>
      <c r="B59" s="142" t="s">
        <v>41</v>
      </c>
      <c r="C59" s="143" t="s">
        <v>61</v>
      </c>
      <c r="D59" s="166" t="s">
        <v>42</v>
      </c>
      <c r="E59" s="203" t="s">
        <v>236</v>
      </c>
      <c r="F59" s="145" t="s">
        <v>679</v>
      </c>
      <c r="G59" s="146" t="s">
        <v>718</v>
      </c>
      <c r="H59" s="144" t="s">
        <v>716</v>
      </c>
      <c r="I59" s="144" t="s">
        <v>719</v>
      </c>
      <c r="J59" s="178" t="s">
        <v>718</v>
      </c>
      <c r="K59" s="144" t="s">
        <v>808</v>
      </c>
      <c r="L59" s="145" t="s">
        <v>842</v>
      </c>
      <c r="M59" s="144"/>
      <c r="N59" s="182" t="s">
        <v>335</v>
      </c>
      <c r="O59" s="183">
        <v>36</v>
      </c>
      <c r="P59" s="147" t="s">
        <v>336</v>
      </c>
      <c r="Q59" s="148">
        <f>12+25+20+1094+86</f>
        <v>1237</v>
      </c>
      <c r="R59" s="149"/>
      <c r="S59" s="184" t="s">
        <v>251</v>
      </c>
      <c r="T59" s="142"/>
      <c r="U59" s="146">
        <v>4</v>
      </c>
      <c r="V59" s="191"/>
      <c r="W59" s="191"/>
      <c r="X59" s="210" t="s">
        <v>687</v>
      </c>
    </row>
    <row r="60" spans="1:24" s="136" customFormat="1" ht="19.95" hidden="1" customHeight="1" x14ac:dyDescent="0.45">
      <c r="A60" s="141">
        <v>56</v>
      </c>
      <c r="B60" s="142" t="s">
        <v>41</v>
      </c>
      <c r="C60" s="143" t="s">
        <v>184</v>
      </c>
      <c r="D60" s="144" t="s">
        <v>42</v>
      </c>
      <c r="E60" s="203" t="s">
        <v>236</v>
      </c>
      <c r="F60" s="145" t="s">
        <v>678</v>
      </c>
      <c r="G60" s="146" t="s">
        <v>720</v>
      </c>
      <c r="H60" s="144" t="s">
        <v>721</v>
      </c>
      <c r="I60" s="144" t="s">
        <v>722</v>
      </c>
      <c r="J60" s="146" t="s">
        <v>687</v>
      </c>
      <c r="K60" s="146" t="s">
        <v>828</v>
      </c>
      <c r="L60" s="145" t="s">
        <v>678</v>
      </c>
      <c r="M60" s="173" t="s">
        <v>841</v>
      </c>
      <c r="N60" s="188" t="s">
        <v>337</v>
      </c>
      <c r="O60" s="148">
        <v>61</v>
      </c>
      <c r="P60" s="147" t="s">
        <v>338</v>
      </c>
      <c r="Q60" s="148">
        <v>1309</v>
      </c>
      <c r="R60" s="149"/>
      <c r="S60" s="184" t="s">
        <v>251</v>
      </c>
      <c r="T60" s="142"/>
      <c r="U60" s="146">
        <v>3</v>
      </c>
      <c r="V60" s="210"/>
      <c r="W60" s="210" t="s">
        <v>687</v>
      </c>
      <c r="X60" s="210"/>
    </row>
    <row r="61" spans="1:24" s="136" customFormat="1" ht="19.95" hidden="1" customHeight="1" x14ac:dyDescent="0.45">
      <c r="A61" s="141">
        <v>57</v>
      </c>
      <c r="B61" s="142" t="s">
        <v>497</v>
      </c>
      <c r="C61" s="143" t="s">
        <v>37</v>
      </c>
      <c r="D61" s="166" t="s">
        <v>36</v>
      </c>
      <c r="E61" s="203" t="s">
        <v>236</v>
      </c>
      <c r="F61" s="145" t="s">
        <v>679</v>
      </c>
      <c r="G61" s="146" t="s">
        <v>715</v>
      </c>
      <c r="H61" s="144" t="s">
        <v>786</v>
      </c>
      <c r="I61" s="189" t="s">
        <v>788</v>
      </c>
      <c r="J61" s="178" t="s">
        <v>687</v>
      </c>
      <c r="K61" s="189" t="s">
        <v>829</v>
      </c>
      <c r="L61" s="145" t="s">
        <v>678</v>
      </c>
      <c r="M61" s="189"/>
      <c r="N61" s="147"/>
      <c r="O61" s="148"/>
      <c r="P61" s="147" t="s">
        <v>532</v>
      </c>
      <c r="Q61" s="190">
        <f>56+20</f>
        <v>76</v>
      </c>
      <c r="R61" s="150" t="s">
        <v>533</v>
      </c>
      <c r="S61" s="142" t="s">
        <v>493</v>
      </c>
      <c r="T61" s="150"/>
      <c r="U61" s="146">
        <v>4</v>
      </c>
      <c r="V61" s="210"/>
      <c r="W61" s="210" t="s">
        <v>687</v>
      </c>
      <c r="X61" s="210"/>
    </row>
    <row r="62" spans="1:24" s="136" customFormat="1" ht="19.95" hidden="1" customHeight="1" x14ac:dyDescent="0.45">
      <c r="A62" s="141">
        <v>58</v>
      </c>
      <c r="B62" s="142" t="s">
        <v>497</v>
      </c>
      <c r="C62" s="143" t="s">
        <v>39</v>
      </c>
      <c r="D62" s="166" t="s">
        <v>36</v>
      </c>
      <c r="E62" s="203" t="s">
        <v>236</v>
      </c>
      <c r="F62" s="145" t="s">
        <v>679</v>
      </c>
      <c r="G62" s="146" t="s">
        <v>715</v>
      </c>
      <c r="H62" s="144" t="s">
        <v>786</v>
      </c>
      <c r="I62" s="144" t="s">
        <v>790</v>
      </c>
      <c r="J62" s="178" t="s">
        <v>687</v>
      </c>
      <c r="K62" s="144" t="s">
        <v>809</v>
      </c>
      <c r="L62" s="145" t="s">
        <v>678</v>
      </c>
      <c r="M62" s="144"/>
      <c r="N62" s="149" t="s">
        <v>494</v>
      </c>
      <c r="O62" s="148"/>
      <c r="P62" s="149" t="s">
        <v>557</v>
      </c>
      <c r="Q62" s="148">
        <f>132+20+21+33+120+36</f>
        <v>362</v>
      </c>
      <c r="R62" s="149" t="s">
        <v>495</v>
      </c>
      <c r="S62" s="150" t="s">
        <v>496</v>
      </c>
      <c r="T62" s="150" t="s">
        <v>546</v>
      </c>
      <c r="U62" s="146">
        <v>4</v>
      </c>
      <c r="V62" s="210"/>
      <c r="W62" s="210" t="s">
        <v>687</v>
      </c>
      <c r="X62" s="210"/>
    </row>
    <row r="63" spans="1:24" s="136" customFormat="1" ht="19.95" hidden="1" customHeight="1" x14ac:dyDescent="0.45">
      <c r="A63" s="141">
        <v>59</v>
      </c>
      <c r="B63" s="150" t="s">
        <v>64</v>
      </c>
      <c r="C63" s="149" t="s">
        <v>63</v>
      </c>
      <c r="D63" s="144" t="s">
        <v>65</v>
      </c>
      <c r="E63" s="207" t="s">
        <v>236</v>
      </c>
      <c r="F63" s="145" t="s">
        <v>678</v>
      </c>
      <c r="G63" s="145" t="s">
        <v>678</v>
      </c>
      <c r="H63" s="144" t="s">
        <v>791</v>
      </c>
      <c r="I63" s="144"/>
      <c r="J63" s="191" t="s">
        <v>687</v>
      </c>
      <c r="K63" s="144" t="s">
        <v>830</v>
      </c>
      <c r="L63" s="145" t="s">
        <v>678</v>
      </c>
      <c r="M63" s="144"/>
      <c r="N63" s="192" t="s">
        <v>442</v>
      </c>
      <c r="O63" s="193">
        <v>9</v>
      </c>
      <c r="P63" s="192" t="s">
        <v>443</v>
      </c>
      <c r="Q63" s="148">
        <f>2+102+4+3+10+1+1+1+4</f>
        <v>128</v>
      </c>
      <c r="R63" s="149" t="s">
        <v>245</v>
      </c>
      <c r="S63" s="150" t="s">
        <v>245</v>
      </c>
      <c r="T63" s="150"/>
      <c r="U63" s="146">
        <v>4</v>
      </c>
      <c r="V63" s="210"/>
      <c r="W63" s="210" t="s">
        <v>687</v>
      </c>
      <c r="X63" s="210"/>
    </row>
    <row r="64" spans="1:24" s="136" customFormat="1" ht="19.95" hidden="1" customHeight="1" x14ac:dyDescent="0.45">
      <c r="A64" s="141">
        <v>60</v>
      </c>
      <c r="B64" s="150" t="s">
        <v>64</v>
      </c>
      <c r="C64" s="149" t="s">
        <v>66</v>
      </c>
      <c r="D64" s="144" t="s">
        <v>65</v>
      </c>
      <c r="E64" s="207" t="s">
        <v>236</v>
      </c>
      <c r="F64" s="145" t="s">
        <v>678</v>
      </c>
      <c r="G64" s="145" t="s">
        <v>678</v>
      </c>
      <c r="H64" s="144" t="s">
        <v>791</v>
      </c>
      <c r="I64" s="144"/>
      <c r="J64" s="145" t="s">
        <v>687</v>
      </c>
      <c r="K64" s="144" t="s">
        <v>830</v>
      </c>
      <c r="L64" s="145" t="s">
        <v>678</v>
      </c>
      <c r="M64" s="144"/>
      <c r="N64" s="192" t="s">
        <v>444</v>
      </c>
      <c r="O64" s="193">
        <f>12+18</f>
        <v>30</v>
      </c>
      <c r="P64" s="192" t="s">
        <v>445</v>
      </c>
      <c r="Q64" s="148">
        <f>16+109+12+123+42+54+4+8</f>
        <v>368</v>
      </c>
      <c r="R64" s="149" t="s">
        <v>245</v>
      </c>
      <c r="S64" s="150" t="s">
        <v>245</v>
      </c>
      <c r="T64" s="150"/>
      <c r="U64" s="146">
        <v>4</v>
      </c>
      <c r="V64" s="210"/>
      <c r="W64" s="210" t="s">
        <v>687</v>
      </c>
      <c r="X64" s="210"/>
    </row>
    <row r="65" spans="1:24" s="136" customFormat="1" ht="19.95" hidden="1" customHeight="1" x14ac:dyDescent="0.45">
      <c r="A65" s="141">
        <v>61</v>
      </c>
      <c r="B65" s="150" t="s">
        <v>64</v>
      </c>
      <c r="C65" s="149" t="s">
        <v>67</v>
      </c>
      <c r="D65" s="144" t="s">
        <v>65</v>
      </c>
      <c r="E65" s="207" t="s">
        <v>236</v>
      </c>
      <c r="F65" s="145" t="s">
        <v>678</v>
      </c>
      <c r="G65" s="145" t="s">
        <v>678</v>
      </c>
      <c r="H65" s="144" t="s">
        <v>791</v>
      </c>
      <c r="I65" s="144"/>
      <c r="J65" s="145" t="s">
        <v>687</v>
      </c>
      <c r="K65" s="144" t="s">
        <v>830</v>
      </c>
      <c r="L65" s="145" t="s">
        <v>678</v>
      </c>
      <c r="M65" s="144"/>
      <c r="N65" s="192" t="s">
        <v>446</v>
      </c>
      <c r="O65" s="193">
        <v>8</v>
      </c>
      <c r="P65" s="192" t="s">
        <v>565</v>
      </c>
      <c r="Q65" s="148">
        <f>60+8+22+10</f>
        <v>100</v>
      </c>
      <c r="R65" s="149" t="s">
        <v>245</v>
      </c>
      <c r="S65" s="150" t="s">
        <v>245</v>
      </c>
      <c r="T65" s="150"/>
      <c r="U65" s="146">
        <v>4</v>
      </c>
      <c r="V65" s="210"/>
      <c r="W65" s="210" t="s">
        <v>687</v>
      </c>
      <c r="X65" s="210"/>
    </row>
    <row r="66" spans="1:24" s="136" customFormat="1" ht="19.95" hidden="1" customHeight="1" x14ac:dyDescent="0.45">
      <c r="A66" s="141">
        <v>62</v>
      </c>
      <c r="B66" s="150" t="s">
        <v>64</v>
      </c>
      <c r="C66" s="149" t="s">
        <v>68</v>
      </c>
      <c r="D66" s="144" t="s">
        <v>65</v>
      </c>
      <c r="E66" s="207" t="s">
        <v>236</v>
      </c>
      <c r="F66" s="145" t="s">
        <v>678</v>
      </c>
      <c r="G66" s="145" t="s">
        <v>678</v>
      </c>
      <c r="H66" s="144" t="s">
        <v>791</v>
      </c>
      <c r="I66" s="144"/>
      <c r="J66" s="145" t="s">
        <v>687</v>
      </c>
      <c r="K66" s="144" t="s">
        <v>830</v>
      </c>
      <c r="L66" s="145" t="s">
        <v>678</v>
      </c>
      <c r="M66" s="144"/>
      <c r="N66" s="192" t="s">
        <v>473</v>
      </c>
      <c r="O66" s="193">
        <v>16</v>
      </c>
      <c r="P66" s="192" t="s">
        <v>447</v>
      </c>
      <c r="Q66" s="148">
        <v>154</v>
      </c>
      <c r="R66" s="149" t="s">
        <v>245</v>
      </c>
      <c r="S66" s="150" t="s">
        <v>245</v>
      </c>
      <c r="T66" s="150"/>
      <c r="U66" s="146">
        <v>4</v>
      </c>
      <c r="V66" s="210"/>
      <c r="W66" s="210"/>
      <c r="X66" s="210" t="s">
        <v>687</v>
      </c>
    </row>
    <row r="67" spans="1:24" s="136" customFormat="1" ht="19.95" hidden="1" customHeight="1" x14ac:dyDescent="0.45">
      <c r="A67" s="141">
        <v>63</v>
      </c>
      <c r="B67" s="150" t="s">
        <v>64</v>
      </c>
      <c r="C67" s="149" t="s">
        <v>70</v>
      </c>
      <c r="D67" s="144" t="s">
        <v>65</v>
      </c>
      <c r="E67" s="207" t="s">
        <v>236</v>
      </c>
      <c r="F67" s="145" t="s">
        <v>678</v>
      </c>
      <c r="G67" s="145" t="s">
        <v>678</v>
      </c>
      <c r="H67" s="144" t="s">
        <v>791</v>
      </c>
      <c r="I67" s="144"/>
      <c r="J67" s="145" t="s">
        <v>687</v>
      </c>
      <c r="K67" s="144" t="s">
        <v>830</v>
      </c>
      <c r="L67" s="145" t="s">
        <v>678</v>
      </c>
      <c r="M67" s="144"/>
      <c r="N67" s="192" t="s">
        <v>449</v>
      </c>
      <c r="O67" s="193">
        <v>4</v>
      </c>
      <c r="P67" s="192" t="s">
        <v>450</v>
      </c>
      <c r="Q67" s="148">
        <f>26+88+139</f>
        <v>253</v>
      </c>
      <c r="R67" s="149" t="s">
        <v>245</v>
      </c>
      <c r="S67" s="150" t="s">
        <v>245</v>
      </c>
      <c r="T67" s="150"/>
      <c r="U67" s="146">
        <v>4</v>
      </c>
      <c r="V67" s="210"/>
      <c r="W67" s="210" t="s">
        <v>687</v>
      </c>
      <c r="X67" s="210"/>
    </row>
    <row r="68" spans="1:24" s="136" customFormat="1" ht="19.95" hidden="1" customHeight="1" x14ac:dyDescent="0.45">
      <c r="A68" s="141">
        <v>64</v>
      </c>
      <c r="B68" s="150" t="s">
        <v>64</v>
      </c>
      <c r="C68" s="149" t="s">
        <v>71</v>
      </c>
      <c r="D68" s="144" t="s">
        <v>65</v>
      </c>
      <c r="E68" s="207" t="s">
        <v>236</v>
      </c>
      <c r="F68" s="145" t="s">
        <v>678</v>
      </c>
      <c r="G68" s="145" t="s">
        <v>678</v>
      </c>
      <c r="H68" s="144" t="s">
        <v>791</v>
      </c>
      <c r="I68" s="194"/>
      <c r="J68" s="145" t="s">
        <v>687</v>
      </c>
      <c r="K68" s="194" t="s">
        <v>830</v>
      </c>
      <c r="L68" s="145" t="s">
        <v>678</v>
      </c>
      <c r="M68" s="194"/>
      <c r="N68" s="192" t="s">
        <v>491</v>
      </c>
      <c r="O68" s="193">
        <f>26+4+1</f>
        <v>31</v>
      </c>
      <c r="P68" s="192" t="s">
        <v>566</v>
      </c>
      <c r="Q68" s="148">
        <f>18+12+18+24+8+12+75+6+2</f>
        <v>175</v>
      </c>
      <c r="R68" s="149" t="s">
        <v>245</v>
      </c>
      <c r="S68" s="150" t="s">
        <v>245</v>
      </c>
      <c r="T68" s="150"/>
      <c r="U68" s="146">
        <v>4</v>
      </c>
      <c r="V68" s="210"/>
      <c r="W68" s="210" t="s">
        <v>687</v>
      </c>
      <c r="X68" s="210"/>
    </row>
    <row r="69" spans="1:24" s="136" customFormat="1" ht="19.95" hidden="1" customHeight="1" x14ac:dyDescent="0.45">
      <c r="A69" s="141">
        <v>65</v>
      </c>
      <c r="B69" s="150" t="s">
        <v>64</v>
      </c>
      <c r="C69" s="149" t="s">
        <v>72</v>
      </c>
      <c r="D69" s="144" t="s">
        <v>65</v>
      </c>
      <c r="E69" s="207" t="s">
        <v>236</v>
      </c>
      <c r="F69" s="145" t="s">
        <v>678</v>
      </c>
      <c r="G69" s="146" t="s">
        <v>678</v>
      </c>
      <c r="H69" s="144" t="s">
        <v>791</v>
      </c>
      <c r="I69" s="144"/>
      <c r="J69" s="145" t="s">
        <v>687</v>
      </c>
      <c r="K69" s="144" t="s">
        <v>830</v>
      </c>
      <c r="L69" s="145" t="s">
        <v>678</v>
      </c>
      <c r="M69" s="144"/>
      <c r="N69" s="192" t="s">
        <v>451</v>
      </c>
      <c r="O69" s="193">
        <v>20</v>
      </c>
      <c r="P69" s="192" t="s">
        <v>452</v>
      </c>
      <c r="Q69" s="148">
        <f>69+25+4</f>
        <v>98</v>
      </c>
      <c r="R69" s="149" t="s">
        <v>245</v>
      </c>
      <c r="S69" s="150" t="s">
        <v>245</v>
      </c>
      <c r="T69" s="150"/>
      <c r="U69" s="146">
        <v>4</v>
      </c>
      <c r="V69" s="210"/>
      <c r="W69" s="210"/>
      <c r="X69" s="210" t="s">
        <v>687</v>
      </c>
    </row>
    <row r="70" spans="1:24" s="136" customFormat="1" ht="19.95" hidden="1" customHeight="1" x14ac:dyDescent="0.45">
      <c r="A70" s="141">
        <v>66</v>
      </c>
      <c r="B70" s="150" t="s">
        <v>64</v>
      </c>
      <c r="C70" s="149" t="s">
        <v>73</v>
      </c>
      <c r="D70" s="144" t="s">
        <v>65</v>
      </c>
      <c r="E70" s="207" t="s">
        <v>236</v>
      </c>
      <c r="F70" s="145" t="s">
        <v>678</v>
      </c>
      <c r="G70" s="146" t="s">
        <v>678</v>
      </c>
      <c r="H70" s="144" t="s">
        <v>791</v>
      </c>
      <c r="I70" s="144"/>
      <c r="J70" s="145" t="s">
        <v>687</v>
      </c>
      <c r="K70" s="144" t="s">
        <v>830</v>
      </c>
      <c r="L70" s="145" t="s">
        <v>678</v>
      </c>
      <c r="M70" s="144"/>
      <c r="N70" s="192" t="s">
        <v>453</v>
      </c>
      <c r="O70" s="193"/>
      <c r="P70" s="192" t="s">
        <v>454</v>
      </c>
      <c r="Q70" s="148">
        <f>7+78</f>
        <v>85</v>
      </c>
      <c r="R70" s="149" t="s">
        <v>245</v>
      </c>
      <c r="S70" s="150" t="s">
        <v>245</v>
      </c>
      <c r="T70" s="150"/>
      <c r="U70" s="146">
        <v>4</v>
      </c>
      <c r="V70" s="210"/>
      <c r="W70" s="210"/>
      <c r="X70" s="210" t="s">
        <v>687</v>
      </c>
    </row>
    <row r="71" spans="1:24" s="136" customFormat="1" ht="19.95" hidden="1" customHeight="1" x14ac:dyDescent="0.45">
      <c r="A71" s="141">
        <v>67</v>
      </c>
      <c r="B71" s="150" t="s">
        <v>64</v>
      </c>
      <c r="C71" s="149" t="s">
        <v>75</v>
      </c>
      <c r="D71" s="144" t="s">
        <v>65</v>
      </c>
      <c r="E71" s="207" t="s">
        <v>236</v>
      </c>
      <c r="F71" s="145" t="s">
        <v>678</v>
      </c>
      <c r="G71" s="145" t="s">
        <v>678</v>
      </c>
      <c r="H71" s="144" t="s">
        <v>791</v>
      </c>
      <c r="I71" s="144"/>
      <c r="J71" s="145" t="s">
        <v>687</v>
      </c>
      <c r="K71" s="144" t="s">
        <v>830</v>
      </c>
      <c r="L71" s="145" t="s">
        <v>678</v>
      </c>
      <c r="M71" s="144"/>
      <c r="N71" s="192" t="s">
        <v>456</v>
      </c>
      <c r="O71" s="193">
        <v>40</v>
      </c>
      <c r="P71" s="192" t="s">
        <v>457</v>
      </c>
      <c r="Q71" s="148">
        <f>100+30+20</f>
        <v>150</v>
      </c>
      <c r="R71" s="149" t="s">
        <v>245</v>
      </c>
      <c r="S71" s="150" t="s">
        <v>245</v>
      </c>
      <c r="T71" s="150"/>
      <c r="U71" s="146">
        <v>4</v>
      </c>
      <c r="V71" s="210"/>
      <c r="W71" s="210" t="s">
        <v>687</v>
      </c>
      <c r="X71" s="210"/>
    </row>
    <row r="72" spans="1:24" s="136" customFormat="1" ht="19.95" hidden="1" customHeight="1" x14ac:dyDescent="0.45">
      <c r="A72" s="141">
        <v>68</v>
      </c>
      <c r="B72" s="150" t="s">
        <v>64</v>
      </c>
      <c r="C72" s="149" t="s">
        <v>76</v>
      </c>
      <c r="D72" s="144" t="s">
        <v>65</v>
      </c>
      <c r="E72" s="207" t="s">
        <v>236</v>
      </c>
      <c r="F72" s="145" t="s">
        <v>678</v>
      </c>
      <c r="G72" s="145" t="s">
        <v>678</v>
      </c>
      <c r="H72" s="144" t="s">
        <v>791</v>
      </c>
      <c r="I72" s="144"/>
      <c r="J72" s="145" t="s">
        <v>687</v>
      </c>
      <c r="K72" s="144" t="s">
        <v>830</v>
      </c>
      <c r="L72" s="145" t="s">
        <v>678</v>
      </c>
      <c r="M72" s="144"/>
      <c r="N72" s="192" t="s">
        <v>474</v>
      </c>
      <c r="O72" s="193">
        <v>28</v>
      </c>
      <c r="P72" s="192" t="s">
        <v>458</v>
      </c>
      <c r="Q72" s="148">
        <f>71+26+1+5</f>
        <v>103</v>
      </c>
      <c r="R72" s="149" t="s">
        <v>245</v>
      </c>
      <c r="S72" s="150" t="s">
        <v>245</v>
      </c>
      <c r="T72" s="150"/>
      <c r="U72" s="146">
        <v>4</v>
      </c>
      <c r="V72" s="210"/>
      <c r="W72" s="210"/>
      <c r="X72" s="210" t="s">
        <v>687</v>
      </c>
    </row>
    <row r="73" spans="1:24" s="136" customFormat="1" ht="19.95" hidden="1" customHeight="1" x14ac:dyDescent="0.45">
      <c r="A73" s="141">
        <v>69</v>
      </c>
      <c r="B73" s="150" t="s">
        <v>64</v>
      </c>
      <c r="C73" s="149" t="s">
        <v>77</v>
      </c>
      <c r="D73" s="144" t="s">
        <v>65</v>
      </c>
      <c r="E73" s="207" t="s">
        <v>236</v>
      </c>
      <c r="F73" s="145" t="s">
        <v>678</v>
      </c>
      <c r="G73" s="145" t="s">
        <v>678</v>
      </c>
      <c r="H73" s="144" t="s">
        <v>791</v>
      </c>
      <c r="I73" s="144"/>
      <c r="J73" s="145" t="s">
        <v>687</v>
      </c>
      <c r="K73" s="144" t="s">
        <v>830</v>
      </c>
      <c r="L73" s="145" t="s">
        <v>678</v>
      </c>
      <c r="M73" s="144"/>
      <c r="N73" s="192" t="s">
        <v>459</v>
      </c>
      <c r="O73" s="193">
        <f>15+16</f>
        <v>31</v>
      </c>
      <c r="P73" s="192" t="s">
        <v>460</v>
      </c>
      <c r="Q73" s="148">
        <v>5</v>
      </c>
      <c r="R73" s="149" t="s">
        <v>245</v>
      </c>
      <c r="S73" s="150" t="s">
        <v>245</v>
      </c>
      <c r="T73" s="150"/>
      <c r="U73" s="146">
        <v>4</v>
      </c>
      <c r="V73" s="210"/>
      <c r="W73" s="210"/>
      <c r="X73" s="210" t="s">
        <v>687</v>
      </c>
    </row>
    <row r="74" spans="1:24" s="136" customFormat="1" ht="19.95" hidden="1" customHeight="1" x14ac:dyDescent="0.45">
      <c r="A74" s="141">
        <v>70</v>
      </c>
      <c r="B74" s="150" t="s">
        <v>64</v>
      </c>
      <c r="C74" s="149" t="s">
        <v>78</v>
      </c>
      <c r="D74" s="144" t="s">
        <v>65</v>
      </c>
      <c r="E74" s="207" t="s">
        <v>236</v>
      </c>
      <c r="F74" s="145" t="s">
        <v>678</v>
      </c>
      <c r="G74" s="145" t="s">
        <v>679</v>
      </c>
      <c r="H74" s="144" t="s">
        <v>791</v>
      </c>
      <c r="I74" s="144" t="s">
        <v>792</v>
      </c>
      <c r="J74" s="145" t="s">
        <v>687</v>
      </c>
      <c r="K74" s="144" t="s">
        <v>830</v>
      </c>
      <c r="L74" s="145" t="s">
        <v>678</v>
      </c>
      <c r="M74" s="144" t="s">
        <v>840</v>
      </c>
      <c r="N74" s="192" t="s">
        <v>461</v>
      </c>
      <c r="O74" s="193">
        <v>20</v>
      </c>
      <c r="P74" s="192" t="s">
        <v>462</v>
      </c>
      <c r="Q74" s="148">
        <v>54</v>
      </c>
      <c r="R74" s="149" t="s">
        <v>245</v>
      </c>
      <c r="S74" s="150" t="s">
        <v>245</v>
      </c>
      <c r="T74" s="150"/>
      <c r="U74" s="146">
        <v>3</v>
      </c>
      <c r="V74" s="210"/>
      <c r="W74" s="210"/>
      <c r="X74" s="210" t="s">
        <v>687</v>
      </c>
    </row>
    <row r="75" spans="1:24" s="136" customFormat="1" ht="19.95" hidden="1" customHeight="1" x14ac:dyDescent="0.45">
      <c r="A75" s="141">
        <v>71</v>
      </c>
      <c r="B75" s="150" t="s">
        <v>64</v>
      </c>
      <c r="C75" s="149" t="s">
        <v>79</v>
      </c>
      <c r="D75" s="144" t="s">
        <v>65</v>
      </c>
      <c r="E75" s="207" t="s">
        <v>236</v>
      </c>
      <c r="F75" s="145" t="s">
        <v>678</v>
      </c>
      <c r="G75" s="145" t="s">
        <v>678</v>
      </c>
      <c r="H75" s="144" t="s">
        <v>791</v>
      </c>
      <c r="I75" s="144"/>
      <c r="J75" s="145" t="s">
        <v>687</v>
      </c>
      <c r="K75" s="144" t="s">
        <v>830</v>
      </c>
      <c r="L75" s="145" t="s">
        <v>678</v>
      </c>
      <c r="M75" s="144"/>
      <c r="N75" s="192" t="s">
        <v>463</v>
      </c>
      <c r="O75" s="193">
        <f>34+12</f>
        <v>46</v>
      </c>
      <c r="P75" s="192" t="s">
        <v>464</v>
      </c>
      <c r="Q75" s="148">
        <f>14+48+34+24</f>
        <v>120</v>
      </c>
      <c r="R75" s="149" t="s">
        <v>245</v>
      </c>
      <c r="S75" s="150" t="s">
        <v>245</v>
      </c>
      <c r="T75" s="150"/>
      <c r="U75" s="146">
        <v>4</v>
      </c>
      <c r="V75" s="210"/>
      <c r="W75" s="210"/>
      <c r="X75" s="210" t="s">
        <v>687</v>
      </c>
    </row>
    <row r="76" spans="1:24" s="136" customFormat="1" ht="19.95" hidden="1" customHeight="1" x14ac:dyDescent="0.45">
      <c r="A76" s="141">
        <v>72</v>
      </c>
      <c r="B76" s="150" t="s">
        <v>64</v>
      </c>
      <c r="C76" s="149" t="s">
        <v>80</v>
      </c>
      <c r="D76" s="144" t="s">
        <v>65</v>
      </c>
      <c r="E76" s="207" t="s">
        <v>236</v>
      </c>
      <c r="F76" s="145" t="s">
        <v>678</v>
      </c>
      <c r="G76" s="145" t="s">
        <v>678</v>
      </c>
      <c r="H76" s="144" t="s">
        <v>791</v>
      </c>
      <c r="I76" s="144"/>
      <c r="J76" s="145" t="s">
        <v>687</v>
      </c>
      <c r="K76" s="144" t="s">
        <v>830</v>
      </c>
      <c r="L76" s="145" t="s">
        <v>678</v>
      </c>
      <c r="M76" s="144"/>
      <c r="N76" s="192" t="s">
        <v>465</v>
      </c>
      <c r="O76" s="193">
        <v>40</v>
      </c>
      <c r="P76" s="195" t="s">
        <v>466</v>
      </c>
      <c r="Q76" s="196">
        <f>96+4</f>
        <v>100</v>
      </c>
      <c r="R76" s="149" t="s">
        <v>245</v>
      </c>
      <c r="S76" s="150" t="s">
        <v>245</v>
      </c>
      <c r="T76" s="150"/>
      <c r="U76" s="146">
        <v>4</v>
      </c>
      <c r="V76" s="210"/>
      <c r="W76" s="210"/>
      <c r="X76" s="210" t="s">
        <v>687</v>
      </c>
    </row>
    <row r="77" spans="1:24" s="136" customFormat="1" ht="19.95" hidden="1" customHeight="1" x14ac:dyDescent="0.45">
      <c r="A77" s="141">
        <v>73</v>
      </c>
      <c r="B77" s="150" t="s">
        <v>64</v>
      </c>
      <c r="C77" s="149" t="s">
        <v>81</v>
      </c>
      <c r="D77" s="144" t="s">
        <v>65</v>
      </c>
      <c r="E77" s="207" t="s">
        <v>236</v>
      </c>
      <c r="F77" s="145" t="s">
        <v>678</v>
      </c>
      <c r="G77" s="145" t="s">
        <v>679</v>
      </c>
      <c r="H77" s="144" t="s">
        <v>791</v>
      </c>
      <c r="I77" s="144" t="s">
        <v>792</v>
      </c>
      <c r="J77" s="145" t="s">
        <v>687</v>
      </c>
      <c r="K77" s="144" t="s">
        <v>830</v>
      </c>
      <c r="L77" s="145" t="s">
        <v>678</v>
      </c>
      <c r="M77" s="144"/>
      <c r="N77" s="192" t="s">
        <v>465</v>
      </c>
      <c r="O77" s="193">
        <v>40</v>
      </c>
      <c r="P77" s="192" t="s">
        <v>467</v>
      </c>
      <c r="Q77" s="148">
        <f>12+32+9+52+4+18</f>
        <v>127</v>
      </c>
      <c r="R77" s="149" t="s">
        <v>245</v>
      </c>
      <c r="S77" s="150" t="s">
        <v>245</v>
      </c>
      <c r="T77" s="150"/>
      <c r="U77" s="146">
        <v>3</v>
      </c>
      <c r="V77" s="210"/>
      <c r="W77" s="210"/>
      <c r="X77" s="210" t="s">
        <v>687</v>
      </c>
    </row>
    <row r="78" spans="1:24" s="136" customFormat="1" ht="19.95" hidden="1" customHeight="1" x14ac:dyDescent="0.45">
      <c r="A78" s="141">
        <v>74</v>
      </c>
      <c r="B78" s="150" t="s">
        <v>64</v>
      </c>
      <c r="C78" s="149" t="s">
        <v>82</v>
      </c>
      <c r="D78" s="144" t="s">
        <v>65</v>
      </c>
      <c r="E78" s="207" t="s">
        <v>236</v>
      </c>
      <c r="F78" s="145" t="s">
        <v>678</v>
      </c>
      <c r="G78" s="145" t="s">
        <v>678</v>
      </c>
      <c r="H78" s="144" t="s">
        <v>791</v>
      </c>
      <c r="I78" s="144"/>
      <c r="J78" s="145" t="s">
        <v>687</v>
      </c>
      <c r="K78" s="144" t="s">
        <v>830</v>
      </c>
      <c r="L78" s="145" t="s">
        <v>678</v>
      </c>
      <c r="M78" s="144"/>
      <c r="N78" s="192" t="s">
        <v>468</v>
      </c>
      <c r="O78" s="193">
        <f>2*74+100+7</f>
        <v>255</v>
      </c>
      <c r="P78" s="192" t="s">
        <v>469</v>
      </c>
      <c r="Q78" s="148">
        <f>102+34</f>
        <v>136</v>
      </c>
      <c r="R78" s="149" t="s">
        <v>245</v>
      </c>
      <c r="S78" s="150" t="s">
        <v>245</v>
      </c>
      <c r="T78" s="150"/>
      <c r="U78" s="146">
        <v>4</v>
      </c>
      <c r="V78" s="210"/>
      <c r="W78" s="210" t="s">
        <v>687</v>
      </c>
      <c r="X78" s="210"/>
    </row>
    <row r="79" spans="1:24" s="136" customFormat="1" ht="19.95" hidden="1" customHeight="1" x14ac:dyDescent="0.45">
      <c r="A79" s="141">
        <v>75</v>
      </c>
      <c r="B79" s="150" t="s">
        <v>64</v>
      </c>
      <c r="C79" s="149" t="s">
        <v>83</v>
      </c>
      <c r="D79" s="144" t="s">
        <v>65</v>
      </c>
      <c r="E79" s="207" t="s">
        <v>236</v>
      </c>
      <c r="F79" s="145" t="s">
        <v>678</v>
      </c>
      <c r="G79" s="145" t="s">
        <v>679</v>
      </c>
      <c r="H79" s="144" t="s">
        <v>791</v>
      </c>
      <c r="I79" s="144" t="s">
        <v>792</v>
      </c>
      <c r="J79" s="145" t="s">
        <v>687</v>
      </c>
      <c r="K79" s="144" t="s">
        <v>830</v>
      </c>
      <c r="L79" s="145" t="s">
        <v>678</v>
      </c>
      <c r="M79" s="144"/>
      <c r="N79" s="192" t="s">
        <v>470</v>
      </c>
      <c r="O79" s="193">
        <f>40+4</f>
        <v>44</v>
      </c>
      <c r="P79" s="192" t="s">
        <v>568</v>
      </c>
      <c r="Q79" s="148">
        <f>3+2+84+5+16+56+54</f>
        <v>220</v>
      </c>
      <c r="R79" s="149" t="s">
        <v>245</v>
      </c>
      <c r="S79" s="150" t="s">
        <v>245</v>
      </c>
      <c r="T79" s="150"/>
      <c r="U79" s="146">
        <v>3</v>
      </c>
      <c r="V79" s="210"/>
      <c r="W79" s="210" t="s">
        <v>687</v>
      </c>
      <c r="X79" s="210"/>
    </row>
    <row r="80" spans="1:24" s="136" customFormat="1" ht="19.95" hidden="1" customHeight="1" x14ac:dyDescent="0.45">
      <c r="A80" s="141">
        <v>76</v>
      </c>
      <c r="B80" s="172" t="s">
        <v>64</v>
      </c>
      <c r="C80" s="171" t="s">
        <v>84</v>
      </c>
      <c r="D80" s="159" t="s">
        <v>65</v>
      </c>
      <c r="E80" s="208" t="s">
        <v>234</v>
      </c>
      <c r="F80" s="145" t="s">
        <v>678</v>
      </c>
      <c r="G80" s="145" t="s">
        <v>678</v>
      </c>
      <c r="H80" s="159" t="s">
        <v>791</v>
      </c>
      <c r="I80" s="159"/>
      <c r="J80" s="145" t="s">
        <v>687</v>
      </c>
      <c r="K80" s="144" t="s">
        <v>830</v>
      </c>
      <c r="L80" s="145" t="s">
        <v>678</v>
      </c>
      <c r="M80" s="144"/>
      <c r="N80" s="197" t="s">
        <v>455</v>
      </c>
      <c r="O80" s="198"/>
      <c r="P80" s="197" t="s">
        <v>471</v>
      </c>
      <c r="Q80" s="170">
        <f>33+14+8</f>
        <v>55</v>
      </c>
      <c r="R80" s="171" t="s">
        <v>245</v>
      </c>
      <c r="S80" s="172" t="s">
        <v>245</v>
      </c>
      <c r="T80" s="172"/>
      <c r="U80" s="146">
        <v>4</v>
      </c>
      <c r="V80" s="210"/>
      <c r="W80" s="210" t="s">
        <v>687</v>
      </c>
      <c r="X80" s="210"/>
    </row>
    <row r="81" spans="1:24" s="136" customFormat="1" ht="19.95" hidden="1" customHeight="1" x14ac:dyDescent="0.45">
      <c r="A81" s="141">
        <v>77</v>
      </c>
      <c r="B81" s="150" t="s">
        <v>64</v>
      </c>
      <c r="C81" s="149" t="s">
        <v>85</v>
      </c>
      <c r="D81" s="166" t="s">
        <v>65</v>
      </c>
      <c r="E81" s="207" t="s">
        <v>236</v>
      </c>
      <c r="F81" s="145" t="s">
        <v>678</v>
      </c>
      <c r="G81" s="145" t="s">
        <v>678</v>
      </c>
      <c r="H81" s="144" t="s">
        <v>791</v>
      </c>
      <c r="I81" s="144"/>
      <c r="J81" s="145" t="s">
        <v>687</v>
      </c>
      <c r="K81" s="144" t="s">
        <v>830</v>
      </c>
      <c r="L81" s="145" t="s">
        <v>678</v>
      </c>
      <c r="M81" s="144"/>
      <c r="N81" s="192" t="s">
        <v>472</v>
      </c>
      <c r="O81" s="193">
        <f>4+2+8+2+12</f>
        <v>28</v>
      </c>
      <c r="P81" s="192" t="s">
        <v>569</v>
      </c>
      <c r="Q81" s="148">
        <f>3+19+2+1+13+28+8+41+4+5+1+3+7+19</f>
        <v>154</v>
      </c>
      <c r="R81" s="149" t="s">
        <v>245</v>
      </c>
      <c r="S81" s="150" t="s">
        <v>245</v>
      </c>
      <c r="T81" s="150"/>
      <c r="U81" s="146">
        <v>4</v>
      </c>
      <c r="V81" s="210"/>
      <c r="W81" s="210"/>
      <c r="X81" s="210" t="s">
        <v>687</v>
      </c>
    </row>
    <row r="82" spans="1:24" s="136" customFormat="1" ht="19.95" customHeight="1" x14ac:dyDescent="0.45">
      <c r="A82" s="141">
        <v>78</v>
      </c>
      <c r="B82" s="142" t="s">
        <v>64</v>
      </c>
      <c r="C82" s="143" t="s">
        <v>88</v>
      </c>
      <c r="D82" s="166" t="s">
        <v>86</v>
      </c>
      <c r="E82" s="203" t="s">
        <v>236</v>
      </c>
      <c r="F82" s="168" t="s">
        <v>678</v>
      </c>
      <c r="G82" s="146" t="s">
        <v>715</v>
      </c>
      <c r="H82" s="144" t="s">
        <v>786</v>
      </c>
      <c r="I82" s="144" t="s">
        <v>793</v>
      </c>
      <c r="J82" s="145" t="s">
        <v>687</v>
      </c>
      <c r="K82" s="144"/>
      <c r="L82" s="145" t="s">
        <v>678</v>
      </c>
      <c r="M82" s="144"/>
      <c r="N82" s="147" t="s">
        <v>655</v>
      </c>
      <c r="O82" s="148">
        <f>329+11+27+8+16+17+28+1+100+18</f>
        <v>555</v>
      </c>
      <c r="P82" s="199" t="s">
        <v>650</v>
      </c>
      <c r="Q82" s="148">
        <f>839+113</f>
        <v>952</v>
      </c>
      <c r="R82" s="149" t="s">
        <v>650</v>
      </c>
      <c r="S82" s="150" t="s">
        <v>379</v>
      </c>
      <c r="T82" s="150"/>
      <c r="U82" s="146">
        <v>4</v>
      </c>
      <c r="V82" s="210" t="s">
        <v>687</v>
      </c>
      <c r="W82" s="210"/>
      <c r="X82" s="210"/>
    </row>
    <row r="83" spans="1:24" s="136" customFormat="1" ht="19.95" customHeight="1" x14ac:dyDescent="0.45">
      <c r="A83" s="141">
        <v>79</v>
      </c>
      <c r="B83" s="142" t="s">
        <v>64</v>
      </c>
      <c r="C83" s="143" t="s">
        <v>87</v>
      </c>
      <c r="D83" s="166" t="s">
        <v>36</v>
      </c>
      <c r="E83" s="203" t="s">
        <v>236</v>
      </c>
      <c r="F83" s="168" t="s">
        <v>678</v>
      </c>
      <c r="G83" s="146" t="s">
        <v>715</v>
      </c>
      <c r="H83" s="144" t="s">
        <v>786</v>
      </c>
      <c r="I83" s="144" t="s">
        <v>794</v>
      </c>
      <c r="J83" s="145" t="s">
        <v>687</v>
      </c>
      <c r="K83" s="144"/>
      <c r="L83" s="145" t="s">
        <v>678</v>
      </c>
      <c r="M83" s="144"/>
      <c r="N83" s="147" t="s">
        <v>656</v>
      </c>
      <c r="O83" s="148">
        <f>112+63+56+90+24</f>
        <v>345</v>
      </c>
      <c r="P83" s="147" t="s">
        <v>657</v>
      </c>
      <c r="Q83" s="148">
        <f>170+16</f>
        <v>186</v>
      </c>
      <c r="R83" s="149"/>
      <c r="S83" s="150" t="s">
        <v>379</v>
      </c>
      <c r="T83" s="150"/>
      <c r="U83" s="146">
        <v>4</v>
      </c>
      <c r="V83" s="210" t="s">
        <v>687</v>
      </c>
      <c r="W83" s="210"/>
      <c r="X83" s="210"/>
    </row>
    <row r="84" spans="1:24" s="136" customFormat="1" ht="19.95" hidden="1" customHeight="1" x14ac:dyDescent="0.45">
      <c r="A84" s="141">
        <v>80</v>
      </c>
      <c r="B84" s="142" t="s">
        <v>64</v>
      </c>
      <c r="C84" s="143" t="s">
        <v>94</v>
      </c>
      <c r="D84" s="166" t="s">
        <v>36</v>
      </c>
      <c r="E84" s="203" t="s">
        <v>236</v>
      </c>
      <c r="F84" s="168" t="s">
        <v>678</v>
      </c>
      <c r="G84" s="145" t="s">
        <v>715</v>
      </c>
      <c r="H84" s="144" t="s">
        <v>786</v>
      </c>
      <c r="I84" s="144" t="s">
        <v>797</v>
      </c>
      <c r="J84" s="145" t="s">
        <v>687</v>
      </c>
      <c r="K84" s="144"/>
      <c r="L84" s="145" t="s">
        <v>678</v>
      </c>
      <c r="M84" s="144"/>
      <c r="N84" s="147" t="s">
        <v>381</v>
      </c>
      <c r="O84" s="148">
        <f>72+9+4+5+2+14</f>
        <v>106</v>
      </c>
      <c r="P84" s="160" t="s">
        <v>571</v>
      </c>
      <c r="Q84" s="148">
        <f>4+56+20+10+8+13+3+4+7+10+36+12+6+7+2+40+4+1+1+7+5</f>
        <v>256</v>
      </c>
      <c r="R84" s="149" t="s">
        <v>614</v>
      </c>
      <c r="S84" s="142" t="s">
        <v>615</v>
      </c>
      <c r="T84" s="150" t="s">
        <v>544</v>
      </c>
      <c r="U84" s="146">
        <v>4</v>
      </c>
      <c r="V84" s="210"/>
      <c r="W84" s="210" t="s">
        <v>687</v>
      </c>
      <c r="X84" s="210"/>
    </row>
    <row r="85" spans="1:24" s="136" customFormat="1" ht="19.95" customHeight="1" x14ac:dyDescent="0.45">
      <c r="A85" s="141">
        <v>81</v>
      </c>
      <c r="B85" s="142" t="s">
        <v>64</v>
      </c>
      <c r="C85" s="143" t="s">
        <v>225</v>
      </c>
      <c r="D85" s="166" t="s">
        <v>96</v>
      </c>
      <c r="E85" s="203" t="s">
        <v>236</v>
      </c>
      <c r="F85" s="145" t="s">
        <v>678</v>
      </c>
      <c r="G85" s="145" t="s">
        <v>678</v>
      </c>
      <c r="H85" s="144" t="s">
        <v>780</v>
      </c>
      <c r="I85" s="144" t="s">
        <v>799</v>
      </c>
      <c r="J85" s="146" t="s">
        <v>687</v>
      </c>
      <c r="K85" s="181" t="s">
        <v>831</v>
      </c>
      <c r="L85" s="145" t="s">
        <v>678</v>
      </c>
      <c r="M85" s="181"/>
      <c r="N85" s="147" t="s">
        <v>475</v>
      </c>
      <c r="O85" s="148">
        <f>13+12</f>
        <v>25</v>
      </c>
      <c r="P85" s="147" t="s">
        <v>587</v>
      </c>
      <c r="Q85" s="148">
        <f>546+40+4+10+44+82+1+12+1+3+64</f>
        <v>807</v>
      </c>
      <c r="R85" s="149" t="s">
        <v>616</v>
      </c>
      <c r="S85" s="150" t="s">
        <v>617</v>
      </c>
      <c r="T85" s="150"/>
      <c r="U85" s="146">
        <v>4</v>
      </c>
      <c r="V85" s="210" t="s">
        <v>687</v>
      </c>
      <c r="W85" s="210"/>
      <c r="X85" s="210"/>
    </row>
    <row r="86" spans="1:24" s="136" customFormat="1" ht="19.95" customHeight="1" x14ac:dyDescent="0.45">
      <c r="A86" s="141">
        <v>82</v>
      </c>
      <c r="B86" s="141" t="s">
        <v>93</v>
      </c>
      <c r="C86" s="162" t="s">
        <v>92</v>
      </c>
      <c r="D86" s="164" t="s">
        <v>86</v>
      </c>
      <c r="E86" s="206" t="s">
        <v>234</v>
      </c>
      <c r="F86" s="145" t="s">
        <v>678</v>
      </c>
      <c r="G86" s="145" t="s">
        <v>715</v>
      </c>
      <c r="H86" s="159" t="s">
        <v>733</v>
      </c>
      <c r="I86" s="159" t="s">
        <v>734</v>
      </c>
      <c r="J86" s="145" t="s">
        <v>687</v>
      </c>
      <c r="K86" s="159" t="s">
        <v>809</v>
      </c>
      <c r="L86" s="145" t="s">
        <v>678</v>
      </c>
      <c r="M86" s="159"/>
      <c r="N86" s="174"/>
      <c r="O86" s="170"/>
      <c r="P86" s="174" t="s">
        <v>365</v>
      </c>
      <c r="Q86" s="170">
        <v>101</v>
      </c>
      <c r="R86" s="171"/>
      <c r="S86" s="172" t="s">
        <v>366</v>
      </c>
      <c r="T86" s="172"/>
      <c r="U86" s="146">
        <v>4</v>
      </c>
      <c r="V86" s="210" t="s">
        <v>687</v>
      </c>
      <c r="W86" s="210"/>
      <c r="X86" s="210"/>
    </row>
    <row r="87" spans="1:24" s="136" customFormat="1" ht="19.95" customHeight="1" x14ac:dyDescent="0.45">
      <c r="A87" s="141">
        <v>83</v>
      </c>
      <c r="B87" s="142" t="s">
        <v>93</v>
      </c>
      <c r="C87" s="143" t="s">
        <v>95</v>
      </c>
      <c r="D87" s="166" t="s">
        <v>96</v>
      </c>
      <c r="E87" s="203" t="s">
        <v>236</v>
      </c>
      <c r="F87" s="145" t="s">
        <v>678</v>
      </c>
      <c r="G87" s="145" t="s">
        <v>715</v>
      </c>
      <c r="H87" s="159" t="s">
        <v>733</v>
      </c>
      <c r="I87" s="159" t="s">
        <v>734</v>
      </c>
      <c r="J87" s="145" t="s">
        <v>687</v>
      </c>
      <c r="K87" s="159"/>
      <c r="L87" s="145" t="s">
        <v>678</v>
      </c>
      <c r="M87" s="159"/>
      <c r="N87" s="147" t="s">
        <v>623</v>
      </c>
      <c r="O87" s="148">
        <v>286</v>
      </c>
      <c r="P87" s="147" t="s">
        <v>572</v>
      </c>
      <c r="Q87" s="148">
        <v>527</v>
      </c>
      <c r="R87" s="149"/>
      <c r="S87" s="142" t="s">
        <v>624</v>
      </c>
      <c r="T87" s="200" t="s">
        <v>625</v>
      </c>
      <c r="U87" s="146">
        <v>4</v>
      </c>
      <c r="V87" s="210" t="s">
        <v>687</v>
      </c>
      <c r="W87" s="210"/>
      <c r="X87" s="210"/>
    </row>
    <row r="88" spans="1:24" s="136" customFormat="1" ht="19.95" customHeight="1" x14ac:dyDescent="0.45">
      <c r="A88" s="141">
        <v>84</v>
      </c>
      <c r="B88" s="141" t="s">
        <v>93</v>
      </c>
      <c r="C88" s="162" t="s">
        <v>97</v>
      </c>
      <c r="D88" s="164" t="s">
        <v>96</v>
      </c>
      <c r="E88" s="206" t="s">
        <v>234</v>
      </c>
      <c r="F88" s="145" t="s">
        <v>678</v>
      </c>
      <c r="G88" s="145" t="s">
        <v>715</v>
      </c>
      <c r="H88" s="159" t="s">
        <v>733</v>
      </c>
      <c r="I88" s="159" t="s">
        <v>734</v>
      </c>
      <c r="J88" s="145" t="s">
        <v>687</v>
      </c>
      <c r="K88" s="159"/>
      <c r="L88" s="145" t="s">
        <v>678</v>
      </c>
      <c r="M88" s="159"/>
      <c r="N88" s="174"/>
      <c r="O88" s="170"/>
      <c r="P88" s="174" t="s">
        <v>367</v>
      </c>
      <c r="Q88" s="170">
        <f>45+11+10</f>
        <v>66</v>
      </c>
      <c r="R88" s="171"/>
      <c r="S88" s="172" t="s">
        <v>366</v>
      </c>
      <c r="T88" s="141"/>
      <c r="U88" s="146">
        <v>4</v>
      </c>
      <c r="V88" s="210" t="s">
        <v>687</v>
      </c>
      <c r="W88" s="210"/>
      <c r="X88" s="210"/>
    </row>
    <row r="89" spans="1:24" s="136" customFormat="1" ht="19.95" hidden="1" customHeight="1" x14ac:dyDescent="0.45">
      <c r="A89" s="141">
        <v>85</v>
      </c>
      <c r="B89" s="142" t="s">
        <v>93</v>
      </c>
      <c r="C89" s="143" t="s">
        <v>113</v>
      </c>
      <c r="D89" s="166" t="s">
        <v>1</v>
      </c>
      <c r="E89" s="203" t="s">
        <v>236</v>
      </c>
      <c r="F89" s="145" t="s">
        <v>679</v>
      </c>
      <c r="G89" s="146" t="s">
        <v>715</v>
      </c>
      <c r="H89" s="159" t="s">
        <v>733</v>
      </c>
      <c r="I89" s="159" t="s">
        <v>734</v>
      </c>
      <c r="J89" s="146" t="s">
        <v>718</v>
      </c>
      <c r="K89" s="159" t="s">
        <v>832</v>
      </c>
      <c r="L89" s="145" t="s">
        <v>842</v>
      </c>
      <c r="M89" s="159"/>
      <c r="N89" s="147" t="s">
        <v>370</v>
      </c>
      <c r="O89" s="148">
        <v>44</v>
      </c>
      <c r="P89" s="147" t="s">
        <v>574</v>
      </c>
      <c r="Q89" s="201">
        <f>372+228+47+13</f>
        <v>660</v>
      </c>
      <c r="R89" s="149"/>
      <c r="S89" s="150" t="s">
        <v>249</v>
      </c>
      <c r="T89" s="150" t="s">
        <v>250</v>
      </c>
      <c r="U89" s="146">
        <v>4</v>
      </c>
      <c r="V89" s="210"/>
      <c r="W89" s="210" t="s">
        <v>687</v>
      </c>
      <c r="X89" s="210"/>
    </row>
    <row r="90" spans="1:24" s="136" customFormat="1" ht="19.95" customHeight="1" x14ac:dyDescent="0.45">
      <c r="A90" s="141">
        <v>86</v>
      </c>
      <c r="B90" s="142" t="s">
        <v>107</v>
      </c>
      <c r="C90" s="143" t="s">
        <v>106</v>
      </c>
      <c r="D90" s="166" t="s">
        <v>108</v>
      </c>
      <c r="E90" s="203" t="s">
        <v>236</v>
      </c>
      <c r="F90" s="145" t="s">
        <v>679</v>
      </c>
      <c r="G90" s="146" t="s">
        <v>687</v>
      </c>
      <c r="H90" s="144" t="s">
        <v>743</v>
      </c>
      <c r="I90" s="144" t="s">
        <v>744</v>
      </c>
      <c r="J90" s="146" t="s">
        <v>687</v>
      </c>
      <c r="K90" s="144"/>
      <c r="L90" s="145" t="s">
        <v>678</v>
      </c>
      <c r="M90" s="144"/>
      <c r="N90" s="147" t="s">
        <v>610</v>
      </c>
      <c r="O90" s="148">
        <v>160</v>
      </c>
      <c r="P90" s="147" t="s">
        <v>609</v>
      </c>
      <c r="Q90" s="148">
        <v>314</v>
      </c>
      <c r="R90" s="149"/>
      <c r="S90" s="150" t="s">
        <v>242</v>
      </c>
      <c r="T90" s="150"/>
      <c r="U90" s="146">
        <v>4</v>
      </c>
      <c r="V90" s="210" t="s">
        <v>687</v>
      </c>
      <c r="W90" s="210"/>
      <c r="X90" s="210"/>
    </row>
    <row r="91" spans="1:24" hidden="1" x14ac:dyDescent="0.45">
      <c r="A91" s="92"/>
      <c r="B91" s="92"/>
      <c r="C91" s="93"/>
      <c r="D91" s="82"/>
      <c r="E91" s="93"/>
      <c r="F91" s="89"/>
      <c r="G91" s="89"/>
      <c r="H91" s="82"/>
      <c r="I91" s="82"/>
      <c r="J91" s="89"/>
      <c r="K91" s="82"/>
      <c r="L91" s="89"/>
      <c r="M91" s="82"/>
      <c r="N91" s="29"/>
      <c r="U91" s="89"/>
      <c r="V91" s="6">
        <f>COUNTIF(V5:V90,"○")</f>
        <v>17</v>
      </c>
      <c r="W91" s="6">
        <f t="shared" ref="W91:X91" si="0">COUNTIF(W5:W90,"○")</f>
        <v>35</v>
      </c>
      <c r="X91" s="6">
        <f t="shared" si="0"/>
        <v>34</v>
      </c>
    </row>
    <row r="92" spans="1:24" x14ac:dyDescent="0.45">
      <c r="A92" s="92"/>
      <c r="B92" s="92"/>
      <c r="C92" s="93"/>
      <c r="D92" s="82"/>
      <c r="E92" s="93"/>
      <c r="F92" s="89"/>
      <c r="G92" s="89"/>
      <c r="H92" s="82"/>
      <c r="I92" s="82"/>
      <c r="J92" s="89"/>
      <c r="K92" s="82"/>
      <c r="L92" s="89"/>
      <c r="M92" s="82"/>
      <c r="N92" s="29"/>
      <c r="U92" s="89"/>
    </row>
  </sheetData>
  <autoFilter ref="V4:X91" xr:uid="{599207C1-0411-46C6-85B9-FE53D759C610}">
    <filterColumn colId="0">
      <filters>
        <filter val="○"/>
      </filters>
    </filterColumn>
  </autoFilter>
  <mergeCells count="7">
    <mergeCell ref="A1:X1"/>
    <mergeCell ref="A2:A4"/>
    <mergeCell ref="B2:B4"/>
    <mergeCell ref="C2:C4"/>
    <mergeCell ref="D2:D4"/>
    <mergeCell ref="E2:E4"/>
    <mergeCell ref="V2:X2"/>
  </mergeCells>
  <phoneticPr fontId="1"/>
  <dataValidations count="3">
    <dataValidation type="list" allowBlank="1" showInputMessage="1" showErrorMessage="1" sqref="E5:E90" xr:uid="{140D6B75-682A-4A20-8041-8149D8921CE4}">
      <formula1>"導入済,一部導入済,未導入,照明を設置していない"</formula1>
    </dataValidation>
    <dataValidation type="list" allowBlank="1" showInputMessage="1" showErrorMessage="1" sqref="L5:L90" xr:uid="{8BAF4F2E-302F-40D8-9132-CD55CB95842E}">
      <formula1>"○,△,×"</formula1>
    </dataValidation>
    <dataValidation type="list" allowBlank="1" showInputMessage="1" showErrorMessage="1" sqref="F7:G8 G83:G85 G33 G6:G8 G48:G60 G31 J67:J72 G67:G74 F60:G60 F74:G74 F77:G77 F79:G79 F61:F90 F5:F59 G39:G45" xr:uid="{7D5A55DD-7C91-4CAC-ABF2-82E81F77BF05}">
      <formula1>"○,✕"</formula1>
    </dataValidation>
  </dataValidations>
  <printOptions horizontalCentered="1"/>
  <pageMargins left="0.23622047244094491" right="0.23622047244094491" top="0.74803149606299213" bottom="0.74803149606299213" header="0.31496062992125984" footer="0.31496062992125984"/>
  <pageSetup paperSize="8" fitToHeight="0" orientation="portrait" cellComments="asDisplayed" r:id="rId1"/>
  <headerFooter>
    <oddFooter>&amp;P ページ</oddFooter>
  </headerFooter>
  <rowBreaks count="1" manualBreakCount="1">
    <brk id="49"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3F611-9A3E-47B5-A63A-C10949B637D7}">
  <sheetPr filterMode="1">
    <pageSetUpPr fitToPage="1"/>
  </sheetPr>
  <dimension ref="A1:X92"/>
  <sheetViews>
    <sheetView view="pageBreakPreview" zoomScale="85" zoomScaleNormal="67" zoomScaleSheetLayoutView="85" workbookViewId="0">
      <pane xSplit="3" ySplit="4" topLeftCell="D8" activePane="bottomRight" state="frozen"/>
      <selection pane="topRight" activeCell="C1" sqref="C1"/>
      <selection pane="bottomLeft" activeCell="A3" sqref="A3"/>
      <selection pane="bottomRight" activeCell="W58" sqref="W58"/>
    </sheetView>
  </sheetViews>
  <sheetFormatPr defaultRowHeight="18" x14ac:dyDescent="0.45"/>
  <cols>
    <col min="1" max="1" width="5.5" style="6" customWidth="1"/>
    <col min="2" max="2" width="14.3984375" style="6" customWidth="1"/>
    <col min="3" max="3" width="37.09765625" style="23" customWidth="1"/>
    <col min="4" max="4" width="18.5" style="26" customWidth="1"/>
    <col min="5" max="5" width="11.59765625" style="23" customWidth="1"/>
    <col min="6" max="7" width="15.796875" style="85" hidden="1" customWidth="1"/>
    <col min="8" max="8" width="14.3984375" style="26" hidden="1" customWidth="1"/>
    <col min="9" max="9" width="46.3984375" style="26" hidden="1" customWidth="1"/>
    <col min="10" max="10" width="15.796875" style="85" hidden="1" customWidth="1"/>
    <col min="11" max="11" width="37.796875" style="26" hidden="1" customWidth="1"/>
    <col min="12" max="12" width="15.796875" style="85" hidden="1" customWidth="1"/>
    <col min="13" max="13" width="37.796875" style="26" hidden="1" customWidth="1"/>
    <col min="14" max="14" width="41" style="24" hidden="1" customWidth="1"/>
    <col min="15" max="15" width="9.19921875" style="25" hidden="1" customWidth="1"/>
    <col min="16" max="16" width="44.09765625" style="24" hidden="1" customWidth="1"/>
    <col min="17" max="17" width="9.19921875" style="25" hidden="1" customWidth="1"/>
    <col min="18" max="18" width="32.796875" style="24" hidden="1" customWidth="1"/>
    <col min="19" max="19" width="25.5" style="26" hidden="1" customWidth="1"/>
    <col min="20" max="20" width="14.5" style="26" hidden="1" customWidth="1"/>
    <col min="21" max="21" width="15.796875" style="85" hidden="1" customWidth="1"/>
    <col min="22" max="24" width="10.69921875" style="6" customWidth="1"/>
    <col min="25" max="16384" width="8.796875" style="6"/>
  </cols>
  <sheetData>
    <row r="1" spans="1:24" ht="27" customHeight="1" x14ac:dyDescent="0.45">
      <c r="A1" s="248" t="s">
        <v>855</v>
      </c>
      <c r="B1" s="248"/>
      <c r="C1" s="248"/>
      <c r="D1" s="248"/>
      <c r="E1" s="248"/>
      <c r="F1" s="248"/>
      <c r="G1" s="248"/>
      <c r="H1" s="248"/>
      <c r="I1" s="248"/>
      <c r="J1" s="248"/>
      <c r="K1" s="248"/>
      <c r="L1" s="248"/>
      <c r="M1" s="248"/>
      <c r="N1" s="248"/>
      <c r="O1" s="248"/>
      <c r="P1" s="248"/>
      <c r="Q1" s="248"/>
      <c r="R1" s="248"/>
      <c r="S1" s="248"/>
      <c r="T1" s="248"/>
      <c r="U1" s="248"/>
      <c r="V1" s="248"/>
      <c r="W1" s="248"/>
      <c r="X1" s="248"/>
    </row>
    <row r="2" spans="1:24" s="136" customFormat="1" ht="25.05" customHeight="1" x14ac:dyDescent="0.45">
      <c r="A2" s="249" t="s">
        <v>233</v>
      </c>
      <c r="B2" s="250" t="s">
        <v>231</v>
      </c>
      <c r="C2" s="253" t="s">
        <v>226</v>
      </c>
      <c r="D2" s="254" t="s">
        <v>227</v>
      </c>
      <c r="E2" s="253" t="s">
        <v>232</v>
      </c>
      <c r="F2" s="216"/>
      <c r="G2" s="216"/>
      <c r="H2" s="133"/>
      <c r="I2" s="133"/>
      <c r="J2" s="216"/>
      <c r="K2" s="133"/>
      <c r="L2" s="216"/>
      <c r="M2" s="133"/>
      <c r="N2" s="134"/>
      <c r="O2" s="135"/>
      <c r="P2" s="134"/>
      <c r="Q2" s="135"/>
      <c r="R2" s="134"/>
      <c r="S2" s="133"/>
      <c r="T2" s="133"/>
      <c r="U2" s="216"/>
      <c r="V2" s="249" t="s">
        <v>845</v>
      </c>
      <c r="W2" s="249"/>
      <c r="X2" s="249"/>
    </row>
    <row r="3" spans="1:24" s="136" customFormat="1" ht="36" customHeight="1" x14ac:dyDescent="0.45">
      <c r="A3" s="249"/>
      <c r="B3" s="251"/>
      <c r="C3" s="253"/>
      <c r="D3" s="254"/>
      <c r="E3" s="253"/>
      <c r="F3" s="216"/>
      <c r="G3" s="216"/>
      <c r="H3" s="133"/>
      <c r="I3" s="133"/>
      <c r="J3" s="216"/>
      <c r="K3" s="133"/>
      <c r="L3" s="216"/>
      <c r="M3" s="133"/>
      <c r="N3" s="134"/>
      <c r="O3" s="135"/>
      <c r="P3" s="134"/>
      <c r="Q3" s="135"/>
      <c r="R3" s="134"/>
      <c r="S3" s="133"/>
      <c r="T3" s="133"/>
      <c r="U3" s="216"/>
      <c r="V3" s="216" t="s">
        <v>856</v>
      </c>
      <c r="W3" s="216" t="s">
        <v>858</v>
      </c>
      <c r="X3" s="216" t="s">
        <v>857</v>
      </c>
    </row>
    <row r="4" spans="1:24" s="136" customFormat="1" ht="25.05" customHeight="1" x14ac:dyDescent="0.45">
      <c r="A4" s="249"/>
      <c r="B4" s="252"/>
      <c r="C4" s="253"/>
      <c r="D4" s="254"/>
      <c r="E4" s="253"/>
      <c r="F4" s="216" t="s">
        <v>846</v>
      </c>
      <c r="G4" s="216" t="s">
        <v>847</v>
      </c>
      <c r="H4" s="216" t="s">
        <v>682</v>
      </c>
      <c r="I4" s="216" t="s">
        <v>683</v>
      </c>
      <c r="J4" s="216" t="s">
        <v>833</v>
      </c>
      <c r="K4" s="216" t="s">
        <v>821</v>
      </c>
      <c r="L4" s="216" t="s">
        <v>813</v>
      </c>
      <c r="M4" s="216" t="s">
        <v>821</v>
      </c>
      <c r="N4" s="215" t="s">
        <v>275</v>
      </c>
      <c r="O4" s="138" t="s">
        <v>489</v>
      </c>
      <c r="P4" s="139" t="s">
        <v>276</v>
      </c>
      <c r="Q4" s="140" t="s">
        <v>489</v>
      </c>
      <c r="R4" s="139" t="s">
        <v>277</v>
      </c>
      <c r="S4" s="216" t="s">
        <v>230</v>
      </c>
      <c r="T4" s="216" t="s">
        <v>229</v>
      </c>
      <c r="U4" s="216"/>
      <c r="V4" s="214" t="s">
        <v>849</v>
      </c>
      <c r="W4" s="214" t="s">
        <v>850</v>
      </c>
      <c r="X4" s="214" t="s">
        <v>851</v>
      </c>
    </row>
    <row r="5" spans="1:24" s="136" customFormat="1" ht="19.95" hidden="1" customHeight="1" x14ac:dyDescent="0.45">
      <c r="A5" s="141">
        <v>1</v>
      </c>
      <c r="B5" s="142" t="s">
        <v>102</v>
      </c>
      <c r="C5" s="143" t="s">
        <v>101</v>
      </c>
      <c r="D5" s="144" t="s">
        <v>103</v>
      </c>
      <c r="E5" s="203" t="s">
        <v>236</v>
      </c>
      <c r="F5" s="145" t="s">
        <v>678</v>
      </c>
      <c r="G5" s="146" t="s">
        <v>687</v>
      </c>
      <c r="H5" s="144" t="s">
        <v>688</v>
      </c>
      <c r="I5" s="144" t="s">
        <v>689</v>
      </c>
      <c r="J5" s="146" t="s">
        <v>687</v>
      </c>
      <c r="K5" s="144"/>
      <c r="L5" s="145" t="s">
        <v>678</v>
      </c>
      <c r="M5" s="144"/>
      <c r="N5" s="147">
        <v>1281</v>
      </c>
      <c r="O5" s="148">
        <v>1281</v>
      </c>
      <c r="P5" s="147">
        <v>2716</v>
      </c>
      <c r="Q5" s="148">
        <v>2716</v>
      </c>
      <c r="R5" s="149"/>
      <c r="S5" s="150" t="s">
        <v>537</v>
      </c>
      <c r="T5" s="150"/>
      <c r="U5" s="146">
        <v>4</v>
      </c>
      <c r="V5" s="209" t="s">
        <v>687</v>
      </c>
      <c r="W5" s="210"/>
      <c r="X5" s="210"/>
    </row>
    <row r="6" spans="1:24" s="136" customFormat="1" ht="19.95" hidden="1" customHeight="1" x14ac:dyDescent="0.45">
      <c r="A6" s="141">
        <v>2</v>
      </c>
      <c r="B6" s="152" t="s">
        <v>10</v>
      </c>
      <c r="C6" s="153" t="s">
        <v>9</v>
      </c>
      <c r="D6" s="144" t="s">
        <v>3</v>
      </c>
      <c r="E6" s="204" t="s">
        <v>236</v>
      </c>
      <c r="F6" s="145" t="s">
        <v>678</v>
      </c>
      <c r="G6" s="146" t="s">
        <v>687</v>
      </c>
      <c r="H6" s="144" t="s">
        <v>707</v>
      </c>
      <c r="I6" s="144"/>
      <c r="J6" s="146" t="s">
        <v>687</v>
      </c>
      <c r="K6" s="144"/>
      <c r="L6" s="145" t="s">
        <v>678</v>
      </c>
      <c r="M6" s="144"/>
      <c r="N6" s="154" t="s">
        <v>372</v>
      </c>
      <c r="O6" s="155">
        <v>966</v>
      </c>
      <c r="P6" s="154" t="s">
        <v>373</v>
      </c>
      <c r="Q6" s="155">
        <v>127</v>
      </c>
      <c r="R6" s="156" t="s">
        <v>373</v>
      </c>
      <c r="S6" s="157" t="s">
        <v>278</v>
      </c>
      <c r="T6" s="157" t="s">
        <v>254</v>
      </c>
      <c r="U6" s="146">
        <v>4</v>
      </c>
      <c r="V6" s="210"/>
      <c r="W6" s="210"/>
      <c r="X6" s="209" t="s">
        <v>687</v>
      </c>
    </row>
    <row r="7" spans="1:24" s="136" customFormat="1" ht="19.95" hidden="1" customHeight="1" x14ac:dyDescent="0.45">
      <c r="A7" s="141">
        <v>3</v>
      </c>
      <c r="B7" s="152" t="s">
        <v>12</v>
      </c>
      <c r="C7" s="153" t="s">
        <v>11</v>
      </c>
      <c r="D7" s="157" t="s">
        <v>13</v>
      </c>
      <c r="E7" s="204" t="s">
        <v>236</v>
      </c>
      <c r="F7" s="145" t="s">
        <v>678</v>
      </c>
      <c r="G7" s="146" t="s">
        <v>715</v>
      </c>
      <c r="H7" s="157" t="s">
        <v>730</v>
      </c>
      <c r="I7" s="157" t="s">
        <v>731</v>
      </c>
      <c r="J7" s="146" t="s">
        <v>687</v>
      </c>
      <c r="K7" s="144" t="s">
        <v>807</v>
      </c>
      <c r="L7" s="145" t="s">
        <v>678</v>
      </c>
      <c r="M7" s="144"/>
      <c r="N7" s="154" t="s">
        <v>385</v>
      </c>
      <c r="O7" s="155">
        <v>10</v>
      </c>
      <c r="P7" s="154"/>
      <c r="Q7" s="155"/>
      <c r="R7" s="156"/>
      <c r="S7" s="157" t="s">
        <v>242</v>
      </c>
      <c r="T7" s="157"/>
      <c r="U7" s="146">
        <v>4</v>
      </c>
      <c r="V7" s="209" t="s">
        <v>687</v>
      </c>
      <c r="W7" s="210"/>
      <c r="X7" s="210"/>
    </row>
    <row r="8" spans="1:24" s="136" customFormat="1" ht="19.95" customHeight="1" x14ac:dyDescent="0.45">
      <c r="A8" s="141">
        <v>4</v>
      </c>
      <c r="B8" s="152" t="s">
        <v>16</v>
      </c>
      <c r="C8" s="153" t="s">
        <v>18</v>
      </c>
      <c r="D8" s="157" t="s">
        <v>17</v>
      </c>
      <c r="E8" s="204" t="s">
        <v>236</v>
      </c>
      <c r="F8" s="145" t="s">
        <v>678</v>
      </c>
      <c r="G8" s="146" t="s">
        <v>687</v>
      </c>
      <c r="H8" s="157" t="s">
        <v>725</v>
      </c>
      <c r="I8" s="157"/>
      <c r="J8" s="146" t="s">
        <v>687</v>
      </c>
      <c r="K8" s="144"/>
      <c r="L8" s="145" t="s">
        <v>678</v>
      </c>
      <c r="M8" s="144"/>
      <c r="N8" s="147" t="s">
        <v>340</v>
      </c>
      <c r="O8" s="148">
        <v>7</v>
      </c>
      <c r="P8" s="147" t="s">
        <v>538</v>
      </c>
      <c r="Q8" s="148">
        <f>92+2+5</f>
        <v>99</v>
      </c>
      <c r="R8" s="156" t="s">
        <v>644</v>
      </c>
      <c r="S8" s="157" t="s">
        <v>645</v>
      </c>
      <c r="T8" s="157"/>
      <c r="U8" s="146">
        <v>4</v>
      </c>
      <c r="V8" s="210"/>
      <c r="W8" s="209" t="s">
        <v>687</v>
      </c>
      <c r="X8" s="210"/>
    </row>
    <row r="9" spans="1:24" s="136" customFormat="1" ht="19.95" customHeight="1" x14ac:dyDescent="0.45">
      <c r="A9" s="141">
        <v>5</v>
      </c>
      <c r="B9" s="151" t="s">
        <v>16</v>
      </c>
      <c r="C9" s="158" t="s">
        <v>19</v>
      </c>
      <c r="D9" s="159" t="s">
        <v>17</v>
      </c>
      <c r="E9" s="205" t="s">
        <v>234</v>
      </c>
      <c r="F9" s="145" t="s">
        <v>678</v>
      </c>
      <c r="G9" s="146" t="s">
        <v>687</v>
      </c>
      <c r="H9" s="144" t="s">
        <v>725</v>
      </c>
      <c r="I9" s="159"/>
      <c r="J9" s="146" t="s">
        <v>687</v>
      </c>
      <c r="K9" s="159"/>
      <c r="L9" s="145" t="s">
        <v>678</v>
      </c>
      <c r="M9" s="159"/>
      <c r="N9" s="147"/>
      <c r="O9" s="148"/>
      <c r="P9" s="160" t="s">
        <v>342</v>
      </c>
      <c r="Q9" s="161">
        <f>39+28+2+3+3+2+4</f>
        <v>81</v>
      </c>
      <c r="R9" s="156" t="s">
        <v>644</v>
      </c>
      <c r="S9" s="157" t="s">
        <v>645</v>
      </c>
      <c r="T9" s="157"/>
      <c r="U9" s="146">
        <v>4</v>
      </c>
      <c r="V9" s="210"/>
      <c r="W9" s="209" t="s">
        <v>687</v>
      </c>
      <c r="X9" s="210"/>
    </row>
    <row r="10" spans="1:24" s="136" customFormat="1" ht="19.95" customHeight="1" x14ac:dyDescent="0.45">
      <c r="A10" s="141">
        <v>6</v>
      </c>
      <c r="B10" s="152" t="s">
        <v>16</v>
      </c>
      <c r="C10" s="153" t="s">
        <v>20</v>
      </c>
      <c r="D10" s="144" t="s">
        <v>17</v>
      </c>
      <c r="E10" s="204" t="s">
        <v>236</v>
      </c>
      <c r="F10" s="145" t="s">
        <v>678</v>
      </c>
      <c r="G10" s="146" t="s">
        <v>687</v>
      </c>
      <c r="H10" s="144" t="s">
        <v>725</v>
      </c>
      <c r="I10" s="144"/>
      <c r="J10" s="146" t="s">
        <v>687</v>
      </c>
      <c r="K10" s="144"/>
      <c r="L10" s="145" t="s">
        <v>678</v>
      </c>
      <c r="M10" s="144"/>
      <c r="N10" s="147" t="s">
        <v>343</v>
      </c>
      <c r="O10" s="148">
        <f>1+1</f>
        <v>2</v>
      </c>
      <c r="P10" s="160" t="s">
        <v>344</v>
      </c>
      <c r="Q10" s="161">
        <f>7+7+4+30+16+1+1</f>
        <v>66</v>
      </c>
      <c r="R10" s="156" t="s">
        <v>644</v>
      </c>
      <c r="S10" s="157" t="s">
        <v>645</v>
      </c>
      <c r="T10" s="157"/>
      <c r="U10" s="146">
        <v>4</v>
      </c>
      <c r="V10" s="210"/>
      <c r="W10" s="209" t="s">
        <v>687</v>
      </c>
      <c r="X10" s="210"/>
    </row>
    <row r="11" spans="1:24" s="163" customFormat="1" ht="19.95" hidden="1" customHeight="1" x14ac:dyDescent="0.45">
      <c r="A11" s="141">
        <v>7</v>
      </c>
      <c r="B11" s="141" t="s">
        <v>16</v>
      </c>
      <c r="C11" s="162" t="s">
        <v>345</v>
      </c>
      <c r="D11" s="159" t="s">
        <v>17</v>
      </c>
      <c r="E11" s="206" t="s">
        <v>234</v>
      </c>
      <c r="F11" s="145" t="s">
        <v>678</v>
      </c>
      <c r="G11" s="146" t="s">
        <v>687</v>
      </c>
      <c r="H11" s="159" t="s">
        <v>726</v>
      </c>
      <c r="I11" s="159"/>
      <c r="J11" s="146" t="s">
        <v>687</v>
      </c>
      <c r="K11" s="159"/>
      <c r="L11" s="145" t="s">
        <v>678</v>
      </c>
      <c r="M11" s="159"/>
      <c r="N11" s="147"/>
      <c r="O11" s="148"/>
      <c r="P11" s="160" t="s">
        <v>346</v>
      </c>
      <c r="Q11" s="161">
        <f>17+2+16+34+28+8+6+15+3+1+3</f>
        <v>133</v>
      </c>
      <c r="R11" s="149" t="s">
        <v>644</v>
      </c>
      <c r="S11" s="150" t="s">
        <v>645</v>
      </c>
      <c r="T11" s="150" t="s">
        <v>347</v>
      </c>
      <c r="U11" s="146">
        <v>4</v>
      </c>
      <c r="V11" s="209" t="s">
        <v>687</v>
      </c>
      <c r="W11" s="211"/>
      <c r="X11" s="211"/>
    </row>
    <row r="12" spans="1:24" s="136" customFormat="1" ht="19.95" hidden="1" customHeight="1" x14ac:dyDescent="0.45">
      <c r="A12" s="141">
        <v>8</v>
      </c>
      <c r="B12" s="142" t="s">
        <v>16</v>
      </c>
      <c r="C12" s="143" t="s">
        <v>21</v>
      </c>
      <c r="D12" s="144" t="s">
        <v>17</v>
      </c>
      <c r="E12" s="203" t="s">
        <v>236</v>
      </c>
      <c r="F12" s="145" t="s">
        <v>678</v>
      </c>
      <c r="G12" s="146" t="s">
        <v>687</v>
      </c>
      <c r="H12" s="144" t="s">
        <v>725</v>
      </c>
      <c r="I12" s="144"/>
      <c r="J12" s="146" t="s">
        <v>687</v>
      </c>
      <c r="K12" s="144"/>
      <c r="L12" s="145" t="s">
        <v>678</v>
      </c>
      <c r="M12" s="144"/>
      <c r="N12" s="147" t="s">
        <v>348</v>
      </c>
      <c r="O12" s="148">
        <f>28+1</f>
        <v>29</v>
      </c>
      <c r="P12" s="147" t="s">
        <v>349</v>
      </c>
      <c r="Q12" s="148">
        <f>92+52+3+32</f>
        <v>179</v>
      </c>
      <c r="R12" s="149" t="s">
        <v>644</v>
      </c>
      <c r="S12" s="150" t="s">
        <v>645</v>
      </c>
      <c r="T12" s="150"/>
      <c r="U12" s="146">
        <v>4</v>
      </c>
      <c r="V12" s="209" t="s">
        <v>687</v>
      </c>
      <c r="W12" s="210"/>
      <c r="X12" s="210"/>
    </row>
    <row r="13" spans="1:24" s="163" customFormat="1" ht="19.95" customHeight="1" x14ac:dyDescent="0.45">
      <c r="A13" s="141">
        <v>9</v>
      </c>
      <c r="B13" s="141" t="s">
        <v>16</v>
      </c>
      <c r="C13" s="162" t="s">
        <v>22</v>
      </c>
      <c r="D13" s="159" t="s">
        <v>17</v>
      </c>
      <c r="E13" s="206" t="s">
        <v>234</v>
      </c>
      <c r="F13" s="145" t="s">
        <v>678</v>
      </c>
      <c r="G13" s="146" t="s">
        <v>687</v>
      </c>
      <c r="H13" s="159" t="s">
        <v>725</v>
      </c>
      <c r="I13" s="159"/>
      <c r="J13" s="146" t="s">
        <v>687</v>
      </c>
      <c r="K13" s="159"/>
      <c r="L13" s="145" t="s">
        <v>678</v>
      </c>
      <c r="M13" s="159"/>
      <c r="N13" s="147"/>
      <c r="O13" s="148"/>
      <c r="P13" s="160" t="s">
        <v>350</v>
      </c>
      <c r="Q13" s="161">
        <f>46+73+19+2+2+40+2+4+9+1+2</f>
        <v>200</v>
      </c>
      <c r="R13" s="149" t="s">
        <v>644</v>
      </c>
      <c r="S13" s="150" t="s">
        <v>645</v>
      </c>
      <c r="T13" s="150"/>
      <c r="U13" s="146">
        <v>4</v>
      </c>
      <c r="V13" s="211"/>
      <c r="W13" s="209" t="s">
        <v>687</v>
      </c>
      <c r="X13" s="211"/>
    </row>
    <row r="14" spans="1:24" s="136" customFormat="1" ht="19.95" hidden="1" customHeight="1" x14ac:dyDescent="0.45">
      <c r="A14" s="141">
        <v>10</v>
      </c>
      <c r="B14" s="141" t="s">
        <v>16</v>
      </c>
      <c r="C14" s="162" t="s">
        <v>23</v>
      </c>
      <c r="D14" s="164" t="s">
        <v>17</v>
      </c>
      <c r="E14" s="206" t="s">
        <v>234</v>
      </c>
      <c r="F14" s="145" t="s">
        <v>678</v>
      </c>
      <c r="G14" s="146" t="s">
        <v>687</v>
      </c>
      <c r="H14" s="159" t="s">
        <v>725</v>
      </c>
      <c r="I14" s="159"/>
      <c r="J14" s="146" t="s">
        <v>687</v>
      </c>
      <c r="K14" s="159"/>
      <c r="L14" s="145" t="s">
        <v>678</v>
      </c>
      <c r="M14" s="159"/>
      <c r="N14" s="147" t="s">
        <v>549</v>
      </c>
      <c r="O14" s="148">
        <v>31</v>
      </c>
      <c r="P14" s="165" t="s">
        <v>548</v>
      </c>
      <c r="Q14" s="161">
        <f>121+19+4+35+4+1</f>
        <v>184</v>
      </c>
      <c r="R14" s="149" t="s">
        <v>644</v>
      </c>
      <c r="S14" s="150" t="s">
        <v>645</v>
      </c>
      <c r="T14" s="150"/>
      <c r="U14" s="146">
        <v>4</v>
      </c>
      <c r="V14" s="209" t="s">
        <v>687</v>
      </c>
      <c r="W14" s="210"/>
      <c r="X14" s="210"/>
    </row>
    <row r="15" spans="1:24" s="136" customFormat="1" ht="19.95" hidden="1" customHeight="1" x14ac:dyDescent="0.45">
      <c r="A15" s="141">
        <v>11</v>
      </c>
      <c r="B15" s="142" t="s">
        <v>16</v>
      </c>
      <c r="C15" s="143" t="s">
        <v>24</v>
      </c>
      <c r="D15" s="166" t="s">
        <v>17</v>
      </c>
      <c r="E15" s="203" t="s">
        <v>236</v>
      </c>
      <c r="F15" s="145" t="s">
        <v>678</v>
      </c>
      <c r="G15" s="146" t="s">
        <v>687</v>
      </c>
      <c r="H15" s="159" t="s">
        <v>725</v>
      </c>
      <c r="I15" s="144"/>
      <c r="J15" s="146" t="s">
        <v>687</v>
      </c>
      <c r="K15" s="144"/>
      <c r="L15" s="145" t="s">
        <v>678</v>
      </c>
      <c r="M15" s="144"/>
      <c r="N15" s="147" t="s">
        <v>351</v>
      </c>
      <c r="O15" s="148">
        <v>2</v>
      </c>
      <c r="P15" s="160" t="s">
        <v>553</v>
      </c>
      <c r="Q15" s="161">
        <f>116+2+2+16+2+4+7+6+1+2+2</f>
        <v>160</v>
      </c>
      <c r="R15" s="149" t="s">
        <v>644</v>
      </c>
      <c r="S15" s="150" t="s">
        <v>645</v>
      </c>
      <c r="T15" s="150"/>
      <c r="U15" s="146">
        <v>4</v>
      </c>
      <c r="V15" s="209" t="s">
        <v>687</v>
      </c>
      <c r="W15" s="210"/>
      <c r="X15" s="210"/>
    </row>
    <row r="16" spans="1:24" s="163" customFormat="1" ht="19.95" hidden="1" customHeight="1" x14ac:dyDescent="0.45">
      <c r="A16" s="141">
        <v>12</v>
      </c>
      <c r="B16" s="142" t="s">
        <v>16</v>
      </c>
      <c r="C16" s="143" t="s">
        <v>26</v>
      </c>
      <c r="D16" s="166" t="s">
        <v>17</v>
      </c>
      <c r="E16" s="203" t="s">
        <v>236</v>
      </c>
      <c r="F16" s="145" t="s">
        <v>678</v>
      </c>
      <c r="G16" s="146" t="s">
        <v>687</v>
      </c>
      <c r="H16" s="159" t="s">
        <v>725</v>
      </c>
      <c r="I16" s="144"/>
      <c r="J16" s="146" t="s">
        <v>687</v>
      </c>
      <c r="K16" s="144"/>
      <c r="L16" s="145" t="s">
        <v>678</v>
      </c>
      <c r="M16" s="144"/>
      <c r="N16" s="147" t="s">
        <v>354</v>
      </c>
      <c r="O16" s="148">
        <v>4</v>
      </c>
      <c r="P16" s="160" t="s">
        <v>554</v>
      </c>
      <c r="Q16" s="161">
        <f>305+50+14+3+42+16+4+16+10+5+5</f>
        <v>470</v>
      </c>
      <c r="R16" s="149" t="s">
        <v>644</v>
      </c>
      <c r="S16" s="150" t="s">
        <v>645</v>
      </c>
      <c r="T16" s="150"/>
      <c r="U16" s="146">
        <v>4</v>
      </c>
      <c r="V16" s="209" t="s">
        <v>687</v>
      </c>
      <c r="W16" s="211"/>
      <c r="X16" s="211"/>
    </row>
    <row r="17" spans="1:24" s="163" customFormat="1" ht="19.95" hidden="1" customHeight="1" x14ac:dyDescent="0.45">
      <c r="A17" s="141">
        <v>13</v>
      </c>
      <c r="B17" s="142" t="s">
        <v>16</v>
      </c>
      <c r="C17" s="143" t="s">
        <v>27</v>
      </c>
      <c r="D17" s="166" t="s">
        <v>17</v>
      </c>
      <c r="E17" s="203" t="s">
        <v>236</v>
      </c>
      <c r="F17" s="145" t="s">
        <v>678</v>
      </c>
      <c r="G17" s="146" t="s">
        <v>687</v>
      </c>
      <c r="H17" s="144" t="s">
        <v>726</v>
      </c>
      <c r="I17" s="144"/>
      <c r="J17" s="146" t="s">
        <v>687</v>
      </c>
      <c r="K17" s="144"/>
      <c r="L17" s="145" t="s">
        <v>678</v>
      </c>
      <c r="M17" s="144"/>
      <c r="N17" s="147" t="s">
        <v>355</v>
      </c>
      <c r="O17" s="148">
        <v>1</v>
      </c>
      <c r="P17" s="147" t="s">
        <v>356</v>
      </c>
      <c r="Q17" s="148">
        <f>63+2+74+4+5+1</f>
        <v>149</v>
      </c>
      <c r="R17" s="149" t="s">
        <v>245</v>
      </c>
      <c r="S17" s="150" t="s">
        <v>646</v>
      </c>
      <c r="T17" s="150"/>
      <c r="U17" s="146">
        <v>4</v>
      </c>
      <c r="V17" s="209" t="s">
        <v>687</v>
      </c>
      <c r="W17" s="211"/>
      <c r="X17" s="211"/>
    </row>
    <row r="18" spans="1:24" s="136" customFormat="1" ht="19.95" hidden="1" customHeight="1" x14ac:dyDescent="0.45">
      <c r="A18" s="141">
        <v>14</v>
      </c>
      <c r="B18" s="142" t="s">
        <v>16</v>
      </c>
      <c r="C18" s="143" t="s">
        <v>116</v>
      </c>
      <c r="D18" s="166" t="s">
        <v>17</v>
      </c>
      <c r="E18" s="203" t="s">
        <v>236</v>
      </c>
      <c r="F18" s="145" t="s">
        <v>678</v>
      </c>
      <c r="G18" s="146" t="s">
        <v>687</v>
      </c>
      <c r="H18" s="144" t="s">
        <v>726</v>
      </c>
      <c r="I18" s="144"/>
      <c r="J18" s="146" t="s">
        <v>687</v>
      </c>
      <c r="K18" s="144"/>
      <c r="L18" s="145" t="s">
        <v>678</v>
      </c>
      <c r="M18" s="144"/>
      <c r="N18" s="147" t="s">
        <v>357</v>
      </c>
      <c r="O18" s="148">
        <f>1+1+2+8+7</f>
        <v>19</v>
      </c>
      <c r="P18" s="147" t="s">
        <v>358</v>
      </c>
      <c r="Q18" s="148">
        <f>2+4+46+2+8</f>
        <v>62</v>
      </c>
      <c r="R18" s="149" t="s">
        <v>644</v>
      </c>
      <c r="S18" s="150" t="s">
        <v>645</v>
      </c>
      <c r="T18" s="150"/>
      <c r="U18" s="146">
        <v>4</v>
      </c>
      <c r="V18" s="209" t="s">
        <v>687</v>
      </c>
      <c r="W18" s="210"/>
      <c r="X18" s="210"/>
    </row>
    <row r="19" spans="1:24" s="136" customFormat="1" ht="19.95" hidden="1" customHeight="1" x14ac:dyDescent="0.45">
      <c r="A19" s="141">
        <v>15</v>
      </c>
      <c r="B19" s="142" t="s">
        <v>600</v>
      </c>
      <c r="C19" s="143" t="s">
        <v>28</v>
      </c>
      <c r="D19" s="166" t="s">
        <v>29</v>
      </c>
      <c r="E19" s="203" t="s">
        <v>236</v>
      </c>
      <c r="F19" s="145" t="s">
        <v>679</v>
      </c>
      <c r="G19" s="167" t="s">
        <v>690</v>
      </c>
      <c r="H19" s="144" t="s">
        <v>776</v>
      </c>
      <c r="I19" s="144" t="s">
        <v>777</v>
      </c>
      <c r="J19" s="168" t="s">
        <v>687</v>
      </c>
      <c r="K19" s="169" t="s">
        <v>810</v>
      </c>
      <c r="L19" s="145" t="s">
        <v>678</v>
      </c>
      <c r="M19" s="169"/>
      <c r="N19" s="147" t="s">
        <v>387</v>
      </c>
      <c r="O19" s="148">
        <v>308</v>
      </c>
      <c r="P19" s="147" t="s">
        <v>388</v>
      </c>
      <c r="Q19" s="148">
        <v>28</v>
      </c>
      <c r="R19" s="149"/>
      <c r="S19" s="150" t="s">
        <v>601</v>
      </c>
      <c r="T19" s="150"/>
      <c r="U19" s="146">
        <v>3</v>
      </c>
      <c r="V19" s="210"/>
      <c r="W19" s="210"/>
      <c r="X19" s="209" t="s">
        <v>687</v>
      </c>
    </row>
    <row r="20" spans="1:24" s="136" customFormat="1" ht="19.95" hidden="1" customHeight="1" x14ac:dyDescent="0.45">
      <c r="A20" s="141">
        <v>16</v>
      </c>
      <c r="B20" s="142" t="s">
        <v>600</v>
      </c>
      <c r="C20" s="143" t="s">
        <v>31</v>
      </c>
      <c r="D20" s="166" t="s">
        <v>29</v>
      </c>
      <c r="E20" s="203" t="s">
        <v>236</v>
      </c>
      <c r="F20" s="145" t="s">
        <v>679</v>
      </c>
      <c r="G20" s="167" t="s">
        <v>690</v>
      </c>
      <c r="H20" s="144" t="s">
        <v>776</v>
      </c>
      <c r="I20" s="144" t="s">
        <v>777</v>
      </c>
      <c r="J20" s="168" t="s">
        <v>687</v>
      </c>
      <c r="K20" s="169" t="s">
        <v>810</v>
      </c>
      <c r="L20" s="145" t="s">
        <v>678</v>
      </c>
      <c r="M20" s="169"/>
      <c r="N20" s="147" t="s">
        <v>603</v>
      </c>
      <c r="O20" s="148">
        <v>138</v>
      </c>
      <c r="P20" s="147" t="s">
        <v>390</v>
      </c>
      <c r="Q20" s="148">
        <v>21</v>
      </c>
      <c r="R20" s="149"/>
      <c r="S20" s="150" t="s">
        <v>601</v>
      </c>
      <c r="T20" s="150"/>
      <c r="U20" s="146">
        <v>3</v>
      </c>
      <c r="V20" s="210"/>
      <c r="W20" s="210"/>
      <c r="X20" s="209" t="s">
        <v>687</v>
      </c>
    </row>
    <row r="21" spans="1:24" s="136" customFormat="1" ht="30" hidden="1" customHeight="1" x14ac:dyDescent="0.45">
      <c r="A21" s="141">
        <v>17</v>
      </c>
      <c r="B21" s="142" t="s">
        <v>600</v>
      </c>
      <c r="C21" s="149" t="s">
        <v>531</v>
      </c>
      <c r="D21" s="166" t="s">
        <v>29</v>
      </c>
      <c r="E21" s="203" t="s">
        <v>236</v>
      </c>
      <c r="F21" s="145" t="s">
        <v>679</v>
      </c>
      <c r="G21" s="167" t="s">
        <v>690</v>
      </c>
      <c r="H21" s="144" t="s">
        <v>776</v>
      </c>
      <c r="I21" s="144" t="s">
        <v>777</v>
      </c>
      <c r="J21" s="168" t="s">
        <v>687</v>
      </c>
      <c r="K21" s="169" t="s">
        <v>818</v>
      </c>
      <c r="L21" s="145" t="s">
        <v>678</v>
      </c>
      <c r="M21" s="169"/>
      <c r="N21" s="147" t="s">
        <v>604</v>
      </c>
      <c r="O21" s="148">
        <v>306</v>
      </c>
      <c r="P21" s="147" t="s">
        <v>605</v>
      </c>
      <c r="Q21" s="148">
        <v>62</v>
      </c>
      <c r="R21" s="149"/>
      <c r="S21" s="150" t="s">
        <v>601</v>
      </c>
      <c r="T21" s="150"/>
      <c r="U21" s="146">
        <v>3</v>
      </c>
      <c r="V21" s="210"/>
      <c r="W21" s="210"/>
      <c r="X21" s="209" t="s">
        <v>687</v>
      </c>
    </row>
    <row r="22" spans="1:24" s="136" customFormat="1" ht="30" hidden="1" customHeight="1" x14ac:dyDescent="0.45">
      <c r="A22" s="141">
        <v>18</v>
      </c>
      <c r="B22" s="141" t="s">
        <v>600</v>
      </c>
      <c r="C22" s="149" t="s">
        <v>530</v>
      </c>
      <c r="D22" s="164" t="s">
        <v>29</v>
      </c>
      <c r="E22" s="203" t="s">
        <v>234</v>
      </c>
      <c r="F22" s="145" t="s">
        <v>679</v>
      </c>
      <c r="G22" s="167" t="s">
        <v>690</v>
      </c>
      <c r="H22" s="144" t="s">
        <v>776</v>
      </c>
      <c r="I22" s="144" t="s">
        <v>777</v>
      </c>
      <c r="J22" s="168" t="s">
        <v>687</v>
      </c>
      <c r="K22" s="169" t="s">
        <v>818</v>
      </c>
      <c r="L22" s="145" t="s">
        <v>678</v>
      </c>
      <c r="M22" s="169"/>
      <c r="N22" s="147">
        <v>0</v>
      </c>
      <c r="O22" s="148"/>
      <c r="P22" s="147" t="s">
        <v>391</v>
      </c>
      <c r="Q22" s="170">
        <v>352</v>
      </c>
      <c r="R22" s="171"/>
      <c r="S22" s="172" t="s">
        <v>601</v>
      </c>
      <c r="T22" s="172"/>
      <c r="U22" s="146">
        <v>3</v>
      </c>
      <c r="V22" s="210"/>
      <c r="W22" s="210"/>
      <c r="X22" s="209" t="s">
        <v>687</v>
      </c>
    </row>
    <row r="23" spans="1:24" s="136" customFormat="1" ht="19.95" customHeight="1" x14ac:dyDescent="0.45">
      <c r="A23" s="141">
        <v>19</v>
      </c>
      <c r="B23" s="141" t="s">
        <v>35</v>
      </c>
      <c r="C23" s="162" t="s">
        <v>39</v>
      </c>
      <c r="D23" s="164" t="s">
        <v>36</v>
      </c>
      <c r="E23" s="206" t="s">
        <v>234</v>
      </c>
      <c r="F23" s="145" t="s">
        <v>679</v>
      </c>
      <c r="G23" s="146" t="s">
        <v>678</v>
      </c>
      <c r="H23" s="146" t="s">
        <v>693</v>
      </c>
      <c r="I23" s="173" t="s">
        <v>676</v>
      </c>
      <c r="J23" s="168" t="s">
        <v>687</v>
      </c>
      <c r="K23" s="173" t="s">
        <v>819</v>
      </c>
      <c r="L23" s="145" t="s">
        <v>678</v>
      </c>
      <c r="M23" s="173"/>
      <c r="N23" s="174"/>
      <c r="O23" s="170"/>
      <c r="P23" s="174" t="s">
        <v>556</v>
      </c>
      <c r="Q23" s="170">
        <f>5+33</f>
        <v>38</v>
      </c>
      <c r="R23" s="171" t="s">
        <v>396</v>
      </c>
      <c r="S23" s="141" t="s">
        <v>395</v>
      </c>
      <c r="T23" s="172" t="s">
        <v>540</v>
      </c>
      <c r="U23" s="146">
        <v>4</v>
      </c>
      <c r="V23" s="210"/>
      <c r="W23" s="209" t="s">
        <v>687</v>
      </c>
      <c r="X23" s="210"/>
    </row>
    <row r="24" spans="1:24" s="136" customFormat="1" ht="19.95" customHeight="1" x14ac:dyDescent="0.45">
      <c r="A24" s="141">
        <v>20</v>
      </c>
      <c r="B24" s="162" t="s">
        <v>255</v>
      </c>
      <c r="C24" s="162" t="s">
        <v>160</v>
      </c>
      <c r="D24" s="164" t="s">
        <v>1</v>
      </c>
      <c r="E24" s="206" t="s">
        <v>234</v>
      </c>
      <c r="F24" s="145" t="s">
        <v>678</v>
      </c>
      <c r="G24" s="146" t="s">
        <v>678</v>
      </c>
      <c r="H24" s="146" t="s">
        <v>693</v>
      </c>
      <c r="I24" s="173" t="s">
        <v>676</v>
      </c>
      <c r="J24" s="168" t="s">
        <v>687</v>
      </c>
      <c r="K24" s="175" t="s">
        <v>820</v>
      </c>
      <c r="L24" s="145" t="s">
        <v>678</v>
      </c>
      <c r="M24" s="175"/>
      <c r="N24" s="174"/>
      <c r="O24" s="170"/>
      <c r="P24" s="174" t="s">
        <v>575</v>
      </c>
      <c r="Q24" s="170">
        <v>7</v>
      </c>
      <c r="R24" s="171" t="s">
        <v>399</v>
      </c>
      <c r="S24" s="141" t="s">
        <v>395</v>
      </c>
      <c r="T24" s="172" t="s">
        <v>540</v>
      </c>
      <c r="U24" s="146">
        <v>4</v>
      </c>
      <c r="V24" s="210"/>
      <c r="W24" s="209" t="s">
        <v>687</v>
      </c>
      <c r="X24" s="210"/>
    </row>
    <row r="25" spans="1:24" s="136" customFormat="1" ht="19.95" customHeight="1" x14ac:dyDescent="0.45">
      <c r="A25" s="141">
        <v>21</v>
      </c>
      <c r="B25" s="162" t="s">
        <v>255</v>
      </c>
      <c r="C25" s="162" t="s">
        <v>161</v>
      </c>
      <c r="D25" s="164" t="s">
        <v>1</v>
      </c>
      <c r="E25" s="206" t="s">
        <v>234</v>
      </c>
      <c r="F25" s="145" t="s">
        <v>678</v>
      </c>
      <c r="G25" s="146" t="s">
        <v>678</v>
      </c>
      <c r="H25" s="146" t="s">
        <v>693</v>
      </c>
      <c r="I25" s="173" t="s">
        <v>676</v>
      </c>
      <c r="J25" s="168" t="s">
        <v>687</v>
      </c>
      <c r="K25" s="175" t="s">
        <v>820</v>
      </c>
      <c r="L25" s="145" t="s">
        <v>678</v>
      </c>
      <c r="M25" s="175"/>
      <c r="N25" s="174"/>
      <c r="O25" s="170"/>
      <c r="P25" s="174" t="s">
        <v>575</v>
      </c>
      <c r="Q25" s="170">
        <v>7</v>
      </c>
      <c r="R25" s="171" t="s">
        <v>399</v>
      </c>
      <c r="S25" s="141" t="s">
        <v>395</v>
      </c>
      <c r="T25" s="172" t="s">
        <v>540</v>
      </c>
      <c r="U25" s="146">
        <v>4</v>
      </c>
      <c r="V25" s="210"/>
      <c r="W25" s="209" t="s">
        <v>687</v>
      </c>
      <c r="X25" s="210"/>
    </row>
    <row r="26" spans="1:24" s="136" customFormat="1" ht="19.95" customHeight="1" x14ac:dyDescent="0.45">
      <c r="A26" s="141">
        <v>22</v>
      </c>
      <c r="B26" s="162" t="s">
        <v>255</v>
      </c>
      <c r="C26" s="162" t="s">
        <v>162</v>
      </c>
      <c r="D26" s="164" t="s">
        <v>1</v>
      </c>
      <c r="E26" s="206" t="s">
        <v>234</v>
      </c>
      <c r="F26" s="145" t="s">
        <v>678</v>
      </c>
      <c r="G26" s="146" t="s">
        <v>678</v>
      </c>
      <c r="H26" s="146" t="s">
        <v>693</v>
      </c>
      <c r="I26" s="173" t="s">
        <v>676</v>
      </c>
      <c r="J26" s="168" t="s">
        <v>687</v>
      </c>
      <c r="K26" s="175" t="s">
        <v>820</v>
      </c>
      <c r="L26" s="145" t="s">
        <v>678</v>
      </c>
      <c r="M26" s="175"/>
      <c r="N26" s="174"/>
      <c r="O26" s="170"/>
      <c r="P26" s="174" t="s">
        <v>576</v>
      </c>
      <c r="Q26" s="170">
        <v>6</v>
      </c>
      <c r="R26" s="171" t="s">
        <v>400</v>
      </c>
      <c r="S26" s="141" t="s">
        <v>395</v>
      </c>
      <c r="T26" s="172" t="s">
        <v>540</v>
      </c>
      <c r="U26" s="146">
        <v>4</v>
      </c>
      <c r="V26" s="210"/>
      <c r="W26" s="209" t="s">
        <v>687</v>
      </c>
      <c r="X26" s="210"/>
    </row>
    <row r="27" spans="1:24" s="163" customFormat="1" ht="19.95" customHeight="1" x14ac:dyDescent="0.45">
      <c r="A27" s="141">
        <v>23</v>
      </c>
      <c r="B27" s="162" t="s">
        <v>255</v>
      </c>
      <c r="C27" s="162" t="s">
        <v>163</v>
      </c>
      <c r="D27" s="164" t="s">
        <v>1</v>
      </c>
      <c r="E27" s="206" t="s">
        <v>234</v>
      </c>
      <c r="F27" s="145" t="s">
        <v>678</v>
      </c>
      <c r="G27" s="146" t="s">
        <v>678</v>
      </c>
      <c r="H27" s="146" t="s">
        <v>693</v>
      </c>
      <c r="I27" s="173" t="s">
        <v>676</v>
      </c>
      <c r="J27" s="168" t="s">
        <v>687</v>
      </c>
      <c r="K27" s="175" t="s">
        <v>820</v>
      </c>
      <c r="L27" s="145" t="s">
        <v>678</v>
      </c>
      <c r="M27" s="175"/>
      <c r="N27" s="174"/>
      <c r="O27" s="170"/>
      <c r="P27" s="174" t="s">
        <v>577</v>
      </c>
      <c r="Q27" s="170">
        <v>4</v>
      </c>
      <c r="R27" s="171" t="s">
        <v>401</v>
      </c>
      <c r="S27" s="141" t="s">
        <v>395</v>
      </c>
      <c r="T27" s="172" t="s">
        <v>540</v>
      </c>
      <c r="U27" s="146">
        <v>4</v>
      </c>
      <c r="V27" s="211"/>
      <c r="W27" s="209" t="s">
        <v>687</v>
      </c>
      <c r="X27" s="211"/>
    </row>
    <row r="28" spans="1:24" s="136" customFormat="1" ht="19.95" customHeight="1" x14ac:dyDescent="0.45">
      <c r="A28" s="141">
        <v>24</v>
      </c>
      <c r="B28" s="162" t="s">
        <v>255</v>
      </c>
      <c r="C28" s="162" t="s">
        <v>164</v>
      </c>
      <c r="D28" s="164" t="s">
        <v>1</v>
      </c>
      <c r="E28" s="206" t="s">
        <v>234</v>
      </c>
      <c r="F28" s="145" t="s">
        <v>678</v>
      </c>
      <c r="G28" s="146" t="s">
        <v>678</v>
      </c>
      <c r="H28" s="146" t="s">
        <v>693</v>
      </c>
      <c r="I28" s="173" t="s">
        <v>676</v>
      </c>
      <c r="J28" s="168" t="s">
        <v>687</v>
      </c>
      <c r="K28" s="175" t="s">
        <v>820</v>
      </c>
      <c r="L28" s="145" t="s">
        <v>678</v>
      </c>
      <c r="M28" s="175"/>
      <c r="N28" s="174"/>
      <c r="O28" s="170"/>
      <c r="P28" s="174" t="s">
        <v>402</v>
      </c>
      <c r="Q28" s="170">
        <v>3</v>
      </c>
      <c r="R28" s="171" t="s">
        <v>403</v>
      </c>
      <c r="S28" s="141" t="s">
        <v>395</v>
      </c>
      <c r="T28" s="172" t="s">
        <v>540</v>
      </c>
      <c r="U28" s="146">
        <v>4</v>
      </c>
      <c r="V28" s="210"/>
      <c r="W28" s="209" t="s">
        <v>687</v>
      </c>
      <c r="X28" s="210"/>
    </row>
    <row r="29" spans="1:24" s="136" customFormat="1" ht="19.95" customHeight="1" x14ac:dyDescent="0.45">
      <c r="A29" s="141">
        <v>25</v>
      </c>
      <c r="B29" s="162" t="s">
        <v>255</v>
      </c>
      <c r="C29" s="162" t="s">
        <v>165</v>
      </c>
      <c r="D29" s="164" t="s">
        <v>1</v>
      </c>
      <c r="E29" s="206" t="s">
        <v>234</v>
      </c>
      <c r="F29" s="145" t="s">
        <v>678</v>
      </c>
      <c r="G29" s="146" t="s">
        <v>678</v>
      </c>
      <c r="H29" s="146" t="s">
        <v>693</v>
      </c>
      <c r="I29" s="173" t="s">
        <v>676</v>
      </c>
      <c r="J29" s="168" t="s">
        <v>687</v>
      </c>
      <c r="K29" s="175" t="s">
        <v>820</v>
      </c>
      <c r="L29" s="145" t="s">
        <v>678</v>
      </c>
      <c r="M29" s="175"/>
      <c r="N29" s="174"/>
      <c r="O29" s="170"/>
      <c r="P29" s="174" t="s">
        <v>578</v>
      </c>
      <c r="Q29" s="170">
        <f>8+15</f>
        <v>23</v>
      </c>
      <c r="R29" s="171" t="s">
        <v>404</v>
      </c>
      <c r="S29" s="141" t="s">
        <v>395</v>
      </c>
      <c r="T29" s="172" t="s">
        <v>540</v>
      </c>
      <c r="U29" s="146">
        <v>4</v>
      </c>
      <c r="V29" s="210"/>
      <c r="W29" s="209" t="s">
        <v>687</v>
      </c>
      <c r="X29" s="210"/>
    </row>
    <row r="30" spans="1:24" s="163" customFormat="1" ht="19.95" customHeight="1" x14ac:dyDescent="0.45">
      <c r="A30" s="141">
        <v>26</v>
      </c>
      <c r="B30" s="162" t="s">
        <v>255</v>
      </c>
      <c r="C30" s="162" t="s">
        <v>166</v>
      </c>
      <c r="D30" s="164" t="s">
        <v>1</v>
      </c>
      <c r="E30" s="206" t="s">
        <v>234</v>
      </c>
      <c r="F30" s="145" t="s">
        <v>678</v>
      </c>
      <c r="G30" s="146" t="s">
        <v>678</v>
      </c>
      <c r="H30" s="146" t="s">
        <v>693</v>
      </c>
      <c r="I30" s="173" t="s">
        <v>676</v>
      </c>
      <c r="J30" s="168" t="s">
        <v>687</v>
      </c>
      <c r="K30" s="175" t="s">
        <v>820</v>
      </c>
      <c r="L30" s="145" t="s">
        <v>678</v>
      </c>
      <c r="M30" s="175"/>
      <c r="N30" s="174"/>
      <c r="O30" s="170"/>
      <c r="P30" s="174" t="s">
        <v>577</v>
      </c>
      <c r="Q30" s="170">
        <v>4</v>
      </c>
      <c r="R30" s="171" t="s">
        <v>401</v>
      </c>
      <c r="S30" s="141" t="s">
        <v>395</v>
      </c>
      <c r="T30" s="172" t="s">
        <v>540</v>
      </c>
      <c r="U30" s="146">
        <v>4</v>
      </c>
      <c r="V30" s="211"/>
      <c r="W30" s="209" t="s">
        <v>687</v>
      </c>
      <c r="X30" s="211"/>
    </row>
    <row r="31" spans="1:24" s="163" customFormat="1" ht="19.95" customHeight="1" x14ac:dyDescent="0.45">
      <c r="A31" s="141">
        <v>27</v>
      </c>
      <c r="B31" s="162" t="s">
        <v>255</v>
      </c>
      <c r="C31" s="162" t="s">
        <v>167</v>
      </c>
      <c r="D31" s="164" t="s">
        <v>1</v>
      </c>
      <c r="E31" s="206" t="s">
        <v>234</v>
      </c>
      <c r="F31" s="145" t="s">
        <v>678</v>
      </c>
      <c r="G31" s="146" t="s">
        <v>678</v>
      </c>
      <c r="H31" s="146" t="s">
        <v>693</v>
      </c>
      <c r="I31" s="173" t="s">
        <v>676</v>
      </c>
      <c r="J31" s="168" t="s">
        <v>687</v>
      </c>
      <c r="K31" s="175" t="s">
        <v>820</v>
      </c>
      <c r="L31" s="145" t="s">
        <v>678</v>
      </c>
      <c r="M31" s="175"/>
      <c r="N31" s="174"/>
      <c r="O31" s="170"/>
      <c r="P31" s="174" t="s">
        <v>579</v>
      </c>
      <c r="Q31" s="170">
        <v>5</v>
      </c>
      <c r="R31" s="171" t="s">
        <v>405</v>
      </c>
      <c r="S31" s="141" t="s">
        <v>395</v>
      </c>
      <c r="T31" s="172" t="s">
        <v>540</v>
      </c>
      <c r="U31" s="146">
        <v>4</v>
      </c>
      <c r="V31" s="211"/>
      <c r="W31" s="209" t="s">
        <v>687</v>
      </c>
      <c r="X31" s="211"/>
    </row>
    <row r="32" spans="1:24" s="163" customFormat="1" ht="19.95" customHeight="1" x14ac:dyDescent="0.45">
      <c r="A32" s="141">
        <v>28</v>
      </c>
      <c r="B32" s="162" t="s">
        <v>255</v>
      </c>
      <c r="C32" s="162" t="s">
        <v>169</v>
      </c>
      <c r="D32" s="164" t="s">
        <v>1</v>
      </c>
      <c r="E32" s="206" t="s">
        <v>234</v>
      </c>
      <c r="F32" s="145" t="s">
        <v>678</v>
      </c>
      <c r="G32" s="146" t="s">
        <v>678</v>
      </c>
      <c r="H32" s="146" t="s">
        <v>693</v>
      </c>
      <c r="I32" s="173" t="s">
        <v>676</v>
      </c>
      <c r="J32" s="168" t="s">
        <v>687</v>
      </c>
      <c r="K32" s="175" t="s">
        <v>820</v>
      </c>
      <c r="L32" s="145" t="s">
        <v>678</v>
      </c>
      <c r="M32" s="175"/>
      <c r="N32" s="174"/>
      <c r="O32" s="170"/>
      <c r="P32" s="174" t="s">
        <v>407</v>
      </c>
      <c r="Q32" s="170">
        <v>6</v>
      </c>
      <c r="R32" s="171" t="s">
        <v>408</v>
      </c>
      <c r="S32" s="141" t="s">
        <v>395</v>
      </c>
      <c r="T32" s="172" t="s">
        <v>540</v>
      </c>
      <c r="U32" s="146">
        <v>4</v>
      </c>
      <c r="V32" s="211"/>
      <c r="W32" s="209" t="s">
        <v>687</v>
      </c>
      <c r="X32" s="211"/>
    </row>
    <row r="33" spans="1:24" s="136" customFormat="1" ht="19.95" hidden="1" customHeight="1" x14ac:dyDescent="0.45">
      <c r="A33" s="141">
        <v>29</v>
      </c>
      <c r="B33" s="162" t="s">
        <v>255</v>
      </c>
      <c r="C33" s="162" t="s">
        <v>170</v>
      </c>
      <c r="D33" s="164" t="s">
        <v>1</v>
      </c>
      <c r="E33" s="206" t="s">
        <v>234</v>
      </c>
      <c r="F33" s="145" t="s">
        <v>678</v>
      </c>
      <c r="G33" s="146" t="s">
        <v>678</v>
      </c>
      <c r="H33" s="146" t="s">
        <v>693</v>
      </c>
      <c r="I33" s="173" t="s">
        <v>676</v>
      </c>
      <c r="J33" s="168" t="s">
        <v>687</v>
      </c>
      <c r="K33" s="175" t="s">
        <v>820</v>
      </c>
      <c r="L33" s="145" t="s">
        <v>678</v>
      </c>
      <c r="M33" s="175"/>
      <c r="N33" s="174"/>
      <c r="O33" s="170"/>
      <c r="P33" s="174" t="s">
        <v>409</v>
      </c>
      <c r="Q33" s="170">
        <v>5</v>
      </c>
      <c r="R33" s="171" t="s">
        <v>410</v>
      </c>
      <c r="S33" s="141" t="s">
        <v>395</v>
      </c>
      <c r="T33" s="172" t="s">
        <v>540</v>
      </c>
      <c r="U33" s="146">
        <v>4</v>
      </c>
      <c r="V33" s="210"/>
      <c r="W33" s="210"/>
      <c r="X33" s="209" t="s">
        <v>687</v>
      </c>
    </row>
    <row r="34" spans="1:24" s="136" customFormat="1" ht="19.95" hidden="1" customHeight="1" x14ac:dyDescent="0.45">
      <c r="A34" s="141">
        <v>30</v>
      </c>
      <c r="B34" s="162" t="s">
        <v>255</v>
      </c>
      <c r="C34" s="162" t="s">
        <v>171</v>
      </c>
      <c r="D34" s="164" t="s">
        <v>1</v>
      </c>
      <c r="E34" s="206" t="s">
        <v>234</v>
      </c>
      <c r="F34" s="145" t="s">
        <v>678</v>
      </c>
      <c r="G34" s="146" t="s">
        <v>678</v>
      </c>
      <c r="H34" s="146" t="s">
        <v>693</v>
      </c>
      <c r="I34" s="173" t="s">
        <v>676</v>
      </c>
      <c r="J34" s="168" t="s">
        <v>687</v>
      </c>
      <c r="K34" s="175" t="s">
        <v>820</v>
      </c>
      <c r="L34" s="145" t="s">
        <v>678</v>
      </c>
      <c r="M34" s="175"/>
      <c r="N34" s="174"/>
      <c r="O34" s="170"/>
      <c r="P34" s="174" t="s">
        <v>581</v>
      </c>
      <c r="Q34" s="170">
        <v>18</v>
      </c>
      <c r="R34" s="171" t="s">
        <v>411</v>
      </c>
      <c r="S34" s="141" t="s">
        <v>395</v>
      </c>
      <c r="T34" s="172" t="s">
        <v>540</v>
      </c>
      <c r="U34" s="146">
        <v>4</v>
      </c>
      <c r="V34" s="210"/>
      <c r="W34" s="210"/>
      <c r="X34" s="209" t="s">
        <v>687</v>
      </c>
    </row>
    <row r="35" spans="1:24" s="136" customFormat="1" ht="19.95" hidden="1" customHeight="1" x14ac:dyDescent="0.45">
      <c r="A35" s="141">
        <v>31</v>
      </c>
      <c r="B35" s="162" t="s">
        <v>255</v>
      </c>
      <c r="C35" s="162" t="s">
        <v>172</v>
      </c>
      <c r="D35" s="164" t="s">
        <v>1</v>
      </c>
      <c r="E35" s="206" t="s">
        <v>234</v>
      </c>
      <c r="F35" s="145" t="s">
        <v>678</v>
      </c>
      <c r="G35" s="146" t="s">
        <v>678</v>
      </c>
      <c r="H35" s="146" t="s">
        <v>693</v>
      </c>
      <c r="I35" s="173" t="s">
        <v>676</v>
      </c>
      <c r="J35" s="168" t="s">
        <v>687</v>
      </c>
      <c r="K35" s="175" t="s">
        <v>820</v>
      </c>
      <c r="L35" s="145" t="s">
        <v>678</v>
      </c>
      <c r="M35" s="175"/>
      <c r="N35" s="174"/>
      <c r="O35" s="170"/>
      <c r="P35" s="174" t="s">
        <v>575</v>
      </c>
      <c r="Q35" s="170">
        <v>7</v>
      </c>
      <c r="R35" s="171" t="s">
        <v>399</v>
      </c>
      <c r="S35" s="141" t="s">
        <v>395</v>
      </c>
      <c r="T35" s="172" t="s">
        <v>540</v>
      </c>
      <c r="U35" s="146">
        <v>4</v>
      </c>
      <c r="V35" s="210"/>
      <c r="W35" s="210"/>
      <c r="X35" s="209" t="s">
        <v>687</v>
      </c>
    </row>
    <row r="36" spans="1:24" s="136" customFormat="1" ht="19.95" hidden="1" customHeight="1" x14ac:dyDescent="0.45">
      <c r="A36" s="141">
        <v>32</v>
      </c>
      <c r="B36" s="162" t="s">
        <v>255</v>
      </c>
      <c r="C36" s="162" t="s">
        <v>173</v>
      </c>
      <c r="D36" s="164" t="s">
        <v>1</v>
      </c>
      <c r="E36" s="206" t="s">
        <v>234</v>
      </c>
      <c r="F36" s="145" t="s">
        <v>678</v>
      </c>
      <c r="G36" s="146" t="s">
        <v>678</v>
      </c>
      <c r="H36" s="146" t="s">
        <v>693</v>
      </c>
      <c r="I36" s="176" t="s">
        <v>676</v>
      </c>
      <c r="J36" s="168" t="s">
        <v>687</v>
      </c>
      <c r="K36" s="177" t="s">
        <v>820</v>
      </c>
      <c r="L36" s="145" t="s">
        <v>678</v>
      </c>
      <c r="M36" s="177"/>
      <c r="N36" s="174"/>
      <c r="O36" s="170"/>
      <c r="P36" s="174" t="s">
        <v>577</v>
      </c>
      <c r="Q36" s="170">
        <v>4</v>
      </c>
      <c r="R36" s="171" t="s">
        <v>401</v>
      </c>
      <c r="S36" s="141" t="s">
        <v>395</v>
      </c>
      <c r="T36" s="172" t="s">
        <v>540</v>
      </c>
      <c r="U36" s="146">
        <v>4</v>
      </c>
      <c r="V36" s="210"/>
      <c r="W36" s="210"/>
      <c r="X36" s="209" t="s">
        <v>687</v>
      </c>
    </row>
    <row r="37" spans="1:24" s="136" customFormat="1" ht="19.95" hidden="1" customHeight="1" x14ac:dyDescent="0.45">
      <c r="A37" s="141">
        <v>33</v>
      </c>
      <c r="B37" s="162" t="s">
        <v>255</v>
      </c>
      <c r="C37" s="162" t="s">
        <v>174</v>
      </c>
      <c r="D37" s="164" t="s">
        <v>1</v>
      </c>
      <c r="E37" s="206" t="s">
        <v>234</v>
      </c>
      <c r="F37" s="145" t="s">
        <v>678</v>
      </c>
      <c r="G37" s="146" t="s">
        <v>678</v>
      </c>
      <c r="H37" s="146" t="s">
        <v>693</v>
      </c>
      <c r="I37" s="173" t="s">
        <v>676</v>
      </c>
      <c r="J37" s="168" t="s">
        <v>687</v>
      </c>
      <c r="K37" s="175" t="s">
        <v>820</v>
      </c>
      <c r="L37" s="145" t="s">
        <v>678</v>
      </c>
      <c r="M37" s="175"/>
      <c r="N37" s="171"/>
      <c r="O37" s="170"/>
      <c r="P37" s="174" t="s">
        <v>582</v>
      </c>
      <c r="Q37" s="170">
        <v>8</v>
      </c>
      <c r="R37" s="171" t="s">
        <v>412</v>
      </c>
      <c r="S37" s="141" t="s">
        <v>395</v>
      </c>
      <c r="T37" s="172" t="s">
        <v>540</v>
      </c>
      <c r="U37" s="146">
        <v>4</v>
      </c>
      <c r="V37" s="210"/>
      <c r="W37" s="210"/>
      <c r="X37" s="209" t="s">
        <v>687</v>
      </c>
    </row>
    <row r="38" spans="1:24" s="136" customFormat="1" ht="19.95" hidden="1" customHeight="1" x14ac:dyDescent="0.45">
      <c r="A38" s="141">
        <v>34</v>
      </c>
      <c r="B38" s="162" t="s">
        <v>255</v>
      </c>
      <c r="C38" s="162" t="s">
        <v>178</v>
      </c>
      <c r="D38" s="164" t="s">
        <v>1</v>
      </c>
      <c r="E38" s="206" t="s">
        <v>234</v>
      </c>
      <c r="F38" s="145" t="s">
        <v>678</v>
      </c>
      <c r="G38" s="146" t="s">
        <v>678</v>
      </c>
      <c r="H38" s="146" t="s">
        <v>693</v>
      </c>
      <c r="I38" s="173" t="s">
        <v>676</v>
      </c>
      <c r="J38" s="146" t="s">
        <v>687</v>
      </c>
      <c r="K38" s="175" t="s">
        <v>820</v>
      </c>
      <c r="L38" s="145" t="s">
        <v>678</v>
      </c>
      <c r="M38" s="175"/>
      <c r="N38" s="174"/>
      <c r="O38" s="170"/>
      <c r="P38" s="174" t="s">
        <v>409</v>
      </c>
      <c r="Q38" s="170">
        <v>5</v>
      </c>
      <c r="R38" s="171" t="s">
        <v>410</v>
      </c>
      <c r="S38" s="141" t="s">
        <v>395</v>
      </c>
      <c r="T38" s="172" t="s">
        <v>540</v>
      </c>
      <c r="U38" s="146">
        <v>4</v>
      </c>
      <c r="V38" s="210"/>
      <c r="W38" s="210"/>
      <c r="X38" s="209" t="s">
        <v>687</v>
      </c>
    </row>
    <row r="39" spans="1:24" s="179" customFormat="1" ht="19.95" hidden="1" customHeight="1" x14ac:dyDescent="0.45">
      <c r="A39" s="141">
        <v>35</v>
      </c>
      <c r="B39" s="162" t="s">
        <v>255</v>
      </c>
      <c r="C39" s="162" t="s">
        <v>180</v>
      </c>
      <c r="D39" s="164" t="s">
        <v>1</v>
      </c>
      <c r="E39" s="206" t="s">
        <v>234</v>
      </c>
      <c r="F39" s="145" t="s">
        <v>678</v>
      </c>
      <c r="G39" s="146" t="s">
        <v>678</v>
      </c>
      <c r="H39" s="146" t="s">
        <v>693</v>
      </c>
      <c r="I39" s="173" t="s">
        <v>676</v>
      </c>
      <c r="J39" s="178" t="s">
        <v>687</v>
      </c>
      <c r="K39" s="175" t="s">
        <v>820</v>
      </c>
      <c r="L39" s="145" t="s">
        <v>678</v>
      </c>
      <c r="M39" s="175"/>
      <c r="N39" s="174"/>
      <c r="O39" s="170"/>
      <c r="P39" s="174" t="s">
        <v>585</v>
      </c>
      <c r="Q39" s="170">
        <v>20</v>
      </c>
      <c r="R39" s="171" t="s">
        <v>418</v>
      </c>
      <c r="S39" s="141" t="s">
        <v>395</v>
      </c>
      <c r="T39" s="172" t="s">
        <v>540</v>
      </c>
      <c r="U39" s="146">
        <v>4</v>
      </c>
      <c r="V39" s="191"/>
      <c r="W39" s="191"/>
      <c r="X39" s="209" t="s">
        <v>687</v>
      </c>
    </row>
    <row r="40" spans="1:24" s="179" customFormat="1" ht="19.95" hidden="1" customHeight="1" x14ac:dyDescent="0.45">
      <c r="A40" s="141">
        <v>36</v>
      </c>
      <c r="B40" s="141" t="s">
        <v>35</v>
      </c>
      <c r="C40" s="162" t="s">
        <v>221</v>
      </c>
      <c r="D40" s="164" t="s">
        <v>1</v>
      </c>
      <c r="E40" s="206" t="s">
        <v>234</v>
      </c>
      <c r="F40" s="145" t="s">
        <v>678</v>
      </c>
      <c r="G40" s="146" t="s">
        <v>678</v>
      </c>
      <c r="H40" s="146" t="s">
        <v>693</v>
      </c>
      <c r="I40" s="173" t="s">
        <v>676</v>
      </c>
      <c r="J40" s="178" t="s">
        <v>678</v>
      </c>
      <c r="K40" s="175" t="s">
        <v>820</v>
      </c>
      <c r="L40" s="145" t="s">
        <v>678</v>
      </c>
      <c r="M40" s="175"/>
      <c r="N40" s="174"/>
      <c r="O40" s="170"/>
      <c r="P40" s="174" t="s">
        <v>407</v>
      </c>
      <c r="Q40" s="170">
        <v>6</v>
      </c>
      <c r="R40" s="171" t="s">
        <v>408</v>
      </c>
      <c r="S40" s="141" t="s">
        <v>395</v>
      </c>
      <c r="T40" s="172" t="s">
        <v>540</v>
      </c>
      <c r="U40" s="146">
        <v>4</v>
      </c>
      <c r="V40" s="191"/>
      <c r="W40" s="191"/>
      <c r="X40" s="209" t="s">
        <v>687</v>
      </c>
    </row>
    <row r="41" spans="1:24" s="136" customFormat="1" ht="19.95" hidden="1" customHeight="1" x14ac:dyDescent="0.45">
      <c r="A41" s="141">
        <v>37</v>
      </c>
      <c r="B41" s="142" t="s">
        <v>633</v>
      </c>
      <c r="C41" s="143" t="s">
        <v>91</v>
      </c>
      <c r="D41" s="166" t="s">
        <v>86</v>
      </c>
      <c r="E41" s="203" t="s">
        <v>236</v>
      </c>
      <c r="F41" s="168" t="s">
        <v>678</v>
      </c>
      <c r="G41" s="145" t="s">
        <v>679</v>
      </c>
      <c r="H41" s="144" t="s">
        <v>748</v>
      </c>
      <c r="I41" s="144" t="s">
        <v>749</v>
      </c>
      <c r="J41" s="180" t="s">
        <v>687</v>
      </c>
      <c r="K41" s="144" t="s">
        <v>839</v>
      </c>
      <c r="L41" s="145" t="s">
        <v>678</v>
      </c>
      <c r="M41" s="181" t="s">
        <v>843</v>
      </c>
      <c r="N41" s="147" t="s">
        <v>658</v>
      </c>
      <c r="O41" s="148">
        <v>118</v>
      </c>
      <c r="P41" s="147" t="s">
        <v>632</v>
      </c>
      <c r="Q41" s="148">
        <v>850</v>
      </c>
      <c r="R41" s="149" t="s">
        <v>245</v>
      </c>
      <c r="S41" s="150" t="s">
        <v>241</v>
      </c>
      <c r="T41" s="150"/>
      <c r="U41" s="146">
        <v>3</v>
      </c>
      <c r="V41" s="210" t="s">
        <v>687</v>
      </c>
      <c r="W41" s="210"/>
      <c r="X41" s="210"/>
    </row>
    <row r="42" spans="1:24" s="179" customFormat="1" ht="19.95" hidden="1" customHeight="1" x14ac:dyDescent="0.45">
      <c r="A42" s="141">
        <v>38</v>
      </c>
      <c r="B42" s="142" t="s">
        <v>41</v>
      </c>
      <c r="C42" s="143" t="s">
        <v>40</v>
      </c>
      <c r="D42" s="166" t="s">
        <v>42</v>
      </c>
      <c r="E42" s="203" t="s">
        <v>236</v>
      </c>
      <c r="F42" s="145" t="s">
        <v>678</v>
      </c>
      <c r="G42" s="146" t="s">
        <v>715</v>
      </c>
      <c r="H42" s="144" t="s">
        <v>716</v>
      </c>
      <c r="I42" s="144"/>
      <c r="J42" s="178" t="s">
        <v>687</v>
      </c>
      <c r="K42" s="181" t="s">
        <v>827</v>
      </c>
      <c r="L42" s="145" t="s">
        <v>678</v>
      </c>
      <c r="M42" s="181"/>
      <c r="N42" s="182" t="s">
        <v>316</v>
      </c>
      <c r="O42" s="183">
        <v>30</v>
      </c>
      <c r="P42" s="147" t="s">
        <v>317</v>
      </c>
      <c r="Q42" s="148">
        <f>388+20+14</f>
        <v>422</v>
      </c>
      <c r="R42" s="149"/>
      <c r="S42" s="184" t="s">
        <v>251</v>
      </c>
      <c r="T42" s="142"/>
      <c r="U42" s="146">
        <v>4</v>
      </c>
      <c r="V42" s="191"/>
      <c r="W42" s="210"/>
      <c r="X42" s="210" t="s">
        <v>687</v>
      </c>
    </row>
    <row r="43" spans="1:24" s="179" customFormat="1" ht="19.95" hidden="1" customHeight="1" x14ac:dyDescent="0.45">
      <c r="A43" s="141">
        <v>39</v>
      </c>
      <c r="B43" s="141" t="s">
        <v>41</v>
      </c>
      <c r="C43" s="162" t="s">
        <v>43</v>
      </c>
      <c r="D43" s="164" t="s">
        <v>42</v>
      </c>
      <c r="E43" s="206" t="s">
        <v>234</v>
      </c>
      <c r="F43" s="145" t="s">
        <v>678</v>
      </c>
      <c r="G43" s="146" t="s">
        <v>715</v>
      </c>
      <c r="H43" s="144" t="s">
        <v>716</v>
      </c>
      <c r="I43" s="159"/>
      <c r="J43" s="178" t="s">
        <v>687</v>
      </c>
      <c r="K43" s="159"/>
      <c r="L43" s="145" t="s">
        <v>678</v>
      </c>
      <c r="M43" s="159"/>
      <c r="N43" s="185"/>
      <c r="O43" s="186"/>
      <c r="P43" s="174" t="s">
        <v>558</v>
      </c>
      <c r="Q43" s="170">
        <f>1240+104+24</f>
        <v>1368</v>
      </c>
      <c r="R43" s="171" t="s">
        <v>245</v>
      </c>
      <c r="S43" s="187" t="s">
        <v>252</v>
      </c>
      <c r="T43" s="141"/>
      <c r="U43" s="146">
        <v>4</v>
      </c>
      <c r="V43" s="191"/>
      <c r="W43" s="210"/>
      <c r="X43" s="210" t="s">
        <v>687</v>
      </c>
    </row>
    <row r="44" spans="1:24" s="179" customFormat="1" ht="19.95" hidden="1" customHeight="1" x14ac:dyDescent="0.45">
      <c r="A44" s="141">
        <v>40</v>
      </c>
      <c r="B44" s="142" t="s">
        <v>41</v>
      </c>
      <c r="C44" s="143" t="s">
        <v>44</v>
      </c>
      <c r="D44" s="166" t="s">
        <v>42</v>
      </c>
      <c r="E44" s="203" t="s">
        <v>236</v>
      </c>
      <c r="F44" s="145" t="s">
        <v>678</v>
      </c>
      <c r="G44" s="146" t="s">
        <v>715</v>
      </c>
      <c r="H44" s="144" t="s">
        <v>716</v>
      </c>
      <c r="I44" s="144"/>
      <c r="J44" s="178" t="s">
        <v>687</v>
      </c>
      <c r="K44" s="144"/>
      <c r="L44" s="145" t="s">
        <v>678</v>
      </c>
      <c r="M44" s="144"/>
      <c r="N44" s="147" t="s">
        <v>318</v>
      </c>
      <c r="O44" s="148">
        <f>4+7+12</f>
        <v>23</v>
      </c>
      <c r="P44" s="147" t="s">
        <v>319</v>
      </c>
      <c r="Q44" s="148">
        <f>14+217+31</f>
        <v>262</v>
      </c>
      <c r="R44" s="149"/>
      <c r="S44" s="184" t="s">
        <v>251</v>
      </c>
      <c r="T44" s="142"/>
      <c r="U44" s="146">
        <v>4</v>
      </c>
      <c r="V44" s="191"/>
      <c r="W44" s="191"/>
      <c r="X44" s="210" t="s">
        <v>687</v>
      </c>
    </row>
    <row r="45" spans="1:24" s="179" customFormat="1" ht="19.95" customHeight="1" x14ac:dyDescent="0.45">
      <c r="A45" s="141">
        <v>41</v>
      </c>
      <c r="B45" s="142" t="s">
        <v>41</v>
      </c>
      <c r="C45" s="143" t="s">
        <v>45</v>
      </c>
      <c r="D45" s="166" t="s">
        <v>42</v>
      </c>
      <c r="E45" s="203" t="s">
        <v>236</v>
      </c>
      <c r="F45" s="145" t="s">
        <v>678</v>
      </c>
      <c r="G45" s="146" t="s">
        <v>715</v>
      </c>
      <c r="H45" s="144" t="s">
        <v>716</v>
      </c>
      <c r="I45" s="144"/>
      <c r="J45" s="178" t="s">
        <v>687</v>
      </c>
      <c r="K45" s="144"/>
      <c r="L45" s="145" t="s">
        <v>678</v>
      </c>
      <c r="M45" s="144"/>
      <c r="N45" s="147" t="s">
        <v>596</v>
      </c>
      <c r="O45" s="183">
        <f>28+12</f>
        <v>40</v>
      </c>
      <c r="P45" s="147" t="s">
        <v>559</v>
      </c>
      <c r="Q45" s="148">
        <f>4+428+12+19</f>
        <v>463</v>
      </c>
      <c r="R45" s="149"/>
      <c r="S45" s="184" t="s">
        <v>278</v>
      </c>
      <c r="T45" s="150" t="s">
        <v>541</v>
      </c>
      <c r="U45" s="146">
        <v>4</v>
      </c>
      <c r="V45" s="191"/>
      <c r="W45" s="210" t="s">
        <v>687</v>
      </c>
      <c r="X45" s="191"/>
    </row>
    <row r="46" spans="1:24" s="179" customFormat="1" ht="19.95" hidden="1" customHeight="1" x14ac:dyDescent="0.45">
      <c r="A46" s="141">
        <v>42</v>
      </c>
      <c r="B46" s="142" t="s">
        <v>41</v>
      </c>
      <c r="C46" s="143" t="s">
        <v>46</v>
      </c>
      <c r="D46" s="166" t="s">
        <v>42</v>
      </c>
      <c r="E46" s="203" t="s">
        <v>236</v>
      </c>
      <c r="F46" s="145" t="s">
        <v>678</v>
      </c>
      <c r="G46" s="146" t="s">
        <v>715</v>
      </c>
      <c r="H46" s="144" t="s">
        <v>716</v>
      </c>
      <c r="I46" s="144"/>
      <c r="J46" s="178" t="s">
        <v>687</v>
      </c>
      <c r="K46" s="144"/>
      <c r="L46" s="145" t="s">
        <v>678</v>
      </c>
      <c r="M46" s="144"/>
      <c r="N46" s="147" t="s">
        <v>320</v>
      </c>
      <c r="O46" s="148">
        <f>21+20</f>
        <v>41</v>
      </c>
      <c r="P46" s="147" t="s">
        <v>321</v>
      </c>
      <c r="Q46" s="148">
        <f>369+20+12</f>
        <v>401</v>
      </c>
      <c r="R46" s="149"/>
      <c r="S46" s="184" t="s">
        <v>251</v>
      </c>
      <c r="T46" s="142"/>
      <c r="U46" s="146">
        <v>4</v>
      </c>
      <c r="V46" s="191"/>
      <c r="W46" s="210"/>
      <c r="X46" s="210" t="s">
        <v>687</v>
      </c>
    </row>
    <row r="47" spans="1:24" s="179" customFormat="1" ht="19.95" customHeight="1" x14ac:dyDescent="0.45">
      <c r="A47" s="141">
        <v>43</v>
      </c>
      <c r="B47" s="141" t="s">
        <v>41</v>
      </c>
      <c r="C47" s="162" t="s">
        <v>48</v>
      </c>
      <c r="D47" s="164" t="s">
        <v>42</v>
      </c>
      <c r="E47" s="206" t="s">
        <v>234</v>
      </c>
      <c r="F47" s="145" t="s">
        <v>678</v>
      </c>
      <c r="G47" s="146" t="s">
        <v>715</v>
      </c>
      <c r="H47" s="144" t="s">
        <v>716</v>
      </c>
      <c r="I47" s="159"/>
      <c r="J47" s="178" t="s">
        <v>687</v>
      </c>
      <c r="K47" s="159"/>
      <c r="L47" s="145" t="s">
        <v>678</v>
      </c>
      <c r="M47" s="159"/>
      <c r="N47" s="182" t="s">
        <v>634</v>
      </c>
      <c r="O47" s="183">
        <v>20</v>
      </c>
      <c r="P47" s="147" t="s">
        <v>635</v>
      </c>
      <c r="Q47" s="148">
        <f>916+7+27</f>
        <v>950</v>
      </c>
      <c r="R47" s="171"/>
      <c r="S47" s="187" t="s">
        <v>278</v>
      </c>
      <c r="T47" s="172" t="s">
        <v>542</v>
      </c>
      <c r="U47" s="146">
        <v>4</v>
      </c>
      <c r="V47" s="191"/>
      <c r="W47" s="210" t="s">
        <v>687</v>
      </c>
      <c r="X47" s="191"/>
    </row>
    <row r="48" spans="1:24" s="179" customFormat="1" ht="19.95" customHeight="1" x14ac:dyDescent="0.45">
      <c r="A48" s="141">
        <v>44</v>
      </c>
      <c r="B48" s="142" t="s">
        <v>41</v>
      </c>
      <c r="C48" s="143" t="s">
        <v>49</v>
      </c>
      <c r="D48" s="166" t="s">
        <v>42</v>
      </c>
      <c r="E48" s="203" t="s">
        <v>236</v>
      </c>
      <c r="F48" s="145" t="s">
        <v>678</v>
      </c>
      <c r="G48" s="146" t="s">
        <v>715</v>
      </c>
      <c r="H48" s="144" t="s">
        <v>716</v>
      </c>
      <c r="I48" s="144"/>
      <c r="J48" s="178" t="s">
        <v>687</v>
      </c>
      <c r="K48" s="144"/>
      <c r="L48" s="145" t="s">
        <v>678</v>
      </c>
      <c r="M48" s="144"/>
      <c r="N48" s="147" t="s">
        <v>322</v>
      </c>
      <c r="O48" s="148">
        <f>30+8+9</f>
        <v>47</v>
      </c>
      <c r="P48" s="147" t="s">
        <v>323</v>
      </c>
      <c r="Q48" s="148">
        <f>473+93+4</f>
        <v>570</v>
      </c>
      <c r="R48" s="149"/>
      <c r="S48" s="184" t="s">
        <v>251</v>
      </c>
      <c r="T48" s="142"/>
      <c r="U48" s="146">
        <v>4</v>
      </c>
      <c r="V48" s="191"/>
      <c r="W48" s="210" t="s">
        <v>687</v>
      </c>
      <c r="X48" s="191"/>
    </row>
    <row r="49" spans="1:24" s="179" customFormat="1" ht="19.95" hidden="1" customHeight="1" x14ac:dyDescent="0.45">
      <c r="A49" s="141">
        <v>45</v>
      </c>
      <c r="B49" s="142" t="s">
        <v>41</v>
      </c>
      <c r="C49" s="143" t="s">
        <v>50</v>
      </c>
      <c r="D49" s="166" t="s">
        <v>42</v>
      </c>
      <c r="E49" s="203" t="s">
        <v>236</v>
      </c>
      <c r="F49" s="145" t="s">
        <v>678</v>
      </c>
      <c r="G49" s="146" t="s">
        <v>715</v>
      </c>
      <c r="H49" s="144" t="s">
        <v>716</v>
      </c>
      <c r="I49" s="144"/>
      <c r="J49" s="178" t="s">
        <v>687</v>
      </c>
      <c r="K49" s="144"/>
      <c r="L49" s="145" t="s">
        <v>678</v>
      </c>
      <c r="M49" s="144"/>
      <c r="N49" s="147" t="s">
        <v>324</v>
      </c>
      <c r="O49" s="148">
        <v>24</v>
      </c>
      <c r="P49" s="147" t="s">
        <v>325</v>
      </c>
      <c r="Q49" s="148">
        <f>544+34</f>
        <v>578</v>
      </c>
      <c r="R49" s="149"/>
      <c r="S49" s="184" t="s">
        <v>251</v>
      </c>
      <c r="T49" s="142"/>
      <c r="U49" s="146">
        <v>4</v>
      </c>
      <c r="V49" s="191"/>
      <c r="W49" s="210"/>
      <c r="X49" s="210" t="s">
        <v>687</v>
      </c>
    </row>
    <row r="50" spans="1:24" s="179" customFormat="1" ht="19.95" hidden="1" customHeight="1" x14ac:dyDescent="0.45">
      <c r="A50" s="141">
        <v>46</v>
      </c>
      <c r="B50" s="142" t="s">
        <v>41</v>
      </c>
      <c r="C50" s="143" t="s">
        <v>51</v>
      </c>
      <c r="D50" s="166" t="s">
        <v>42</v>
      </c>
      <c r="E50" s="203" t="s">
        <v>236</v>
      </c>
      <c r="F50" s="145" t="s">
        <v>678</v>
      </c>
      <c r="G50" s="146" t="s">
        <v>715</v>
      </c>
      <c r="H50" s="144" t="s">
        <v>716</v>
      </c>
      <c r="I50" s="144"/>
      <c r="J50" s="178" t="s">
        <v>687</v>
      </c>
      <c r="K50" s="144"/>
      <c r="L50" s="145" t="s">
        <v>678</v>
      </c>
      <c r="M50" s="144"/>
      <c r="N50" s="147" t="s">
        <v>652</v>
      </c>
      <c r="O50" s="183">
        <v>20</v>
      </c>
      <c r="P50" s="147" t="s">
        <v>636</v>
      </c>
      <c r="Q50" s="148">
        <f>238+21</f>
        <v>259</v>
      </c>
      <c r="R50" s="149"/>
      <c r="S50" s="184" t="s">
        <v>278</v>
      </c>
      <c r="T50" s="150" t="s">
        <v>542</v>
      </c>
      <c r="U50" s="146">
        <v>4</v>
      </c>
      <c r="V50" s="191"/>
      <c r="W50" s="191"/>
      <c r="X50" s="210" t="s">
        <v>687</v>
      </c>
    </row>
    <row r="51" spans="1:24" s="179" customFormat="1" ht="19.95" customHeight="1" x14ac:dyDescent="0.45">
      <c r="A51" s="141">
        <v>47</v>
      </c>
      <c r="B51" s="142" t="s">
        <v>41</v>
      </c>
      <c r="C51" s="143" t="s">
        <v>52</v>
      </c>
      <c r="D51" s="166" t="s">
        <v>42</v>
      </c>
      <c r="E51" s="203" t="s">
        <v>236</v>
      </c>
      <c r="F51" s="145" t="s">
        <v>678</v>
      </c>
      <c r="G51" s="146" t="s">
        <v>715</v>
      </c>
      <c r="H51" s="144" t="s">
        <v>716</v>
      </c>
      <c r="I51" s="144"/>
      <c r="J51" s="178" t="s">
        <v>687</v>
      </c>
      <c r="K51" s="144"/>
      <c r="L51" s="145" t="s">
        <v>678</v>
      </c>
      <c r="M51" s="144"/>
      <c r="N51" s="182" t="s">
        <v>597</v>
      </c>
      <c r="O51" s="183">
        <v>20</v>
      </c>
      <c r="P51" s="147" t="s">
        <v>561</v>
      </c>
      <c r="Q51" s="148">
        <v>638</v>
      </c>
      <c r="R51" s="149"/>
      <c r="S51" s="184" t="s">
        <v>278</v>
      </c>
      <c r="T51" s="150" t="s">
        <v>542</v>
      </c>
      <c r="U51" s="146">
        <v>4</v>
      </c>
      <c r="V51" s="191"/>
      <c r="W51" s="210" t="s">
        <v>687</v>
      </c>
      <c r="X51" s="210"/>
    </row>
    <row r="52" spans="1:24" s="179" customFormat="1" ht="19.95" hidden="1" customHeight="1" x14ac:dyDescent="0.45">
      <c r="A52" s="141">
        <v>48</v>
      </c>
      <c r="B52" s="142" t="s">
        <v>41</v>
      </c>
      <c r="C52" s="143" t="s">
        <v>53</v>
      </c>
      <c r="D52" s="166" t="s">
        <v>42</v>
      </c>
      <c r="E52" s="203" t="s">
        <v>236</v>
      </c>
      <c r="F52" s="145" t="s">
        <v>678</v>
      </c>
      <c r="G52" s="146" t="s">
        <v>715</v>
      </c>
      <c r="H52" s="144" t="s">
        <v>716</v>
      </c>
      <c r="I52" s="144"/>
      <c r="J52" s="178" t="s">
        <v>687</v>
      </c>
      <c r="K52" s="144"/>
      <c r="L52" s="145" t="s">
        <v>678</v>
      </c>
      <c r="M52" s="144"/>
      <c r="N52" s="147" t="s">
        <v>653</v>
      </c>
      <c r="O52" s="148">
        <f>3+1+20</f>
        <v>24</v>
      </c>
      <c r="P52" s="147" t="s">
        <v>637</v>
      </c>
      <c r="Q52" s="148">
        <f>696+64</f>
        <v>760</v>
      </c>
      <c r="R52" s="149"/>
      <c r="S52" s="184" t="s">
        <v>278</v>
      </c>
      <c r="T52" s="150" t="s">
        <v>542</v>
      </c>
      <c r="U52" s="146">
        <v>4</v>
      </c>
      <c r="V52" s="191"/>
      <c r="W52" s="191"/>
      <c r="X52" s="210" t="s">
        <v>687</v>
      </c>
    </row>
    <row r="53" spans="1:24" s="179" customFormat="1" ht="19.95" hidden="1" customHeight="1" x14ac:dyDescent="0.45">
      <c r="A53" s="141">
        <v>49</v>
      </c>
      <c r="B53" s="142" t="s">
        <v>41</v>
      </c>
      <c r="C53" s="143" t="s">
        <v>54</v>
      </c>
      <c r="D53" s="166" t="s">
        <v>42</v>
      </c>
      <c r="E53" s="203" t="s">
        <v>236</v>
      </c>
      <c r="F53" s="145" t="s">
        <v>678</v>
      </c>
      <c r="G53" s="146" t="s">
        <v>715</v>
      </c>
      <c r="H53" s="144" t="s">
        <v>716</v>
      </c>
      <c r="I53" s="144"/>
      <c r="J53" s="178" t="s">
        <v>687</v>
      </c>
      <c r="K53" s="144"/>
      <c r="L53" s="145" t="s">
        <v>678</v>
      </c>
      <c r="M53" s="144"/>
      <c r="N53" s="147" t="s">
        <v>654</v>
      </c>
      <c r="O53" s="183">
        <f>5+20</f>
        <v>25</v>
      </c>
      <c r="P53" s="147" t="s">
        <v>638</v>
      </c>
      <c r="Q53" s="148">
        <f>202+4+12</f>
        <v>218</v>
      </c>
      <c r="R53" s="149"/>
      <c r="S53" s="184" t="s">
        <v>278</v>
      </c>
      <c r="T53" s="150" t="s">
        <v>542</v>
      </c>
      <c r="U53" s="146">
        <v>4</v>
      </c>
      <c r="V53" s="191"/>
      <c r="W53" s="191"/>
      <c r="X53" s="210" t="s">
        <v>687</v>
      </c>
    </row>
    <row r="54" spans="1:24" s="179" customFormat="1" ht="19.95" hidden="1" customHeight="1" x14ac:dyDescent="0.45">
      <c r="A54" s="141">
        <v>50</v>
      </c>
      <c r="B54" s="142" t="s">
        <v>41</v>
      </c>
      <c r="C54" s="143" t="s">
        <v>55</v>
      </c>
      <c r="D54" s="166" t="s">
        <v>42</v>
      </c>
      <c r="E54" s="203" t="s">
        <v>236</v>
      </c>
      <c r="F54" s="145" t="s">
        <v>678</v>
      </c>
      <c r="G54" s="146" t="s">
        <v>715</v>
      </c>
      <c r="H54" s="144" t="s">
        <v>716</v>
      </c>
      <c r="I54" s="144"/>
      <c r="J54" s="178" t="s">
        <v>687</v>
      </c>
      <c r="K54" s="144"/>
      <c r="L54" s="145" t="s">
        <v>678</v>
      </c>
      <c r="M54" s="144"/>
      <c r="N54" s="182" t="s">
        <v>326</v>
      </c>
      <c r="O54" s="183">
        <v>20</v>
      </c>
      <c r="P54" s="147" t="s">
        <v>327</v>
      </c>
      <c r="Q54" s="148">
        <f>6+14+1107+9+56+30+20+8</f>
        <v>1250</v>
      </c>
      <c r="R54" s="149"/>
      <c r="S54" s="184" t="s">
        <v>278</v>
      </c>
      <c r="T54" s="150"/>
      <c r="U54" s="146">
        <v>4</v>
      </c>
      <c r="V54" s="191"/>
      <c r="W54" s="191"/>
      <c r="X54" s="210" t="s">
        <v>687</v>
      </c>
    </row>
    <row r="55" spans="1:24" s="179" customFormat="1" ht="19.95" customHeight="1" x14ac:dyDescent="0.45">
      <c r="A55" s="141">
        <v>51</v>
      </c>
      <c r="B55" s="142" t="s">
        <v>41</v>
      </c>
      <c r="C55" s="143" t="s">
        <v>56</v>
      </c>
      <c r="D55" s="166" t="s">
        <v>42</v>
      </c>
      <c r="E55" s="203" t="s">
        <v>236</v>
      </c>
      <c r="F55" s="145" t="s">
        <v>678</v>
      </c>
      <c r="G55" s="146" t="s">
        <v>715</v>
      </c>
      <c r="H55" s="144" t="s">
        <v>716</v>
      </c>
      <c r="I55" s="144"/>
      <c r="J55" s="178" t="s">
        <v>687</v>
      </c>
      <c r="K55" s="144"/>
      <c r="L55" s="145" t="s">
        <v>678</v>
      </c>
      <c r="M55" s="144"/>
      <c r="N55" s="147" t="s">
        <v>598</v>
      </c>
      <c r="O55" s="148">
        <f>25+12+5+169+24+14+4+1+1+1</f>
        <v>256</v>
      </c>
      <c r="P55" s="147" t="s">
        <v>328</v>
      </c>
      <c r="Q55" s="148">
        <f>28+473</f>
        <v>501</v>
      </c>
      <c r="R55" s="149" t="s">
        <v>245</v>
      </c>
      <c r="S55" s="184" t="s">
        <v>252</v>
      </c>
      <c r="T55" s="142"/>
      <c r="U55" s="146">
        <v>4</v>
      </c>
      <c r="V55" s="191"/>
      <c r="W55" s="191" t="s">
        <v>687</v>
      </c>
      <c r="X55" s="210"/>
    </row>
    <row r="56" spans="1:24" s="179" customFormat="1" ht="19.95" hidden="1" customHeight="1" x14ac:dyDescent="0.45">
      <c r="A56" s="141">
        <v>52</v>
      </c>
      <c r="B56" s="142" t="s">
        <v>41</v>
      </c>
      <c r="C56" s="143" t="s">
        <v>57</v>
      </c>
      <c r="D56" s="166" t="s">
        <v>42</v>
      </c>
      <c r="E56" s="203" t="s">
        <v>236</v>
      </c>
      <c r="F56" s="145" t="s">
        <v>678</v>
      </c>
      <c r="G56" s="146" t="s">
        <v>715</v>
      </c>
      <c r="H56" s="144" t="s">
        <v>716</v>
      </c>
      <c r="I56" s="144"/>
      <c r="J56" s="178" t="s">
        <v>687</v>
      </c>
      <c r="K56" s="144"/>
      <c r="L56" s="145" t="s">
        <v>678</v>
      </c>
      <c r="M56" s="144"/>
      <c r="N56" s="182" t="s">
        <v>329</v>
      </c>
      <c r="O56" s="183">
        <v>8</v>
      </c>
      <c r="P56" s="147" t="s">
        <v>562</v>
      </c>
      <c r="Q56" s="148">
        <f>395+12</f>
        <v>407</v>
      </c>
      <c r="R56" s="149" t="s">
        <v>245</v>
      </c>
      <c r="S56" s="184" t="s">
        <v>252</v>
      </c>
      <c r="T56" s="142"/>
      <c r="U56" s="146">
        <v>4</v>
      </c>
      <c r="V56" s="191"/>
      <c r="W56" s="191"/>
      <c r="X56" s="210" t="s">
        <v>687</v>
      </c>
    </row>
    <row r="57" spans="1:24" s="179" customFormat="1" ht="19.95" customHeight="1" x14ac:dyDescent="0.45">
      <c r="A57" s="141">
        <v>53</v>
      </c>
      <c r="B57" s="142" t="s">
        <v>41</v>
      </c>
      <c r="C57" s="143" t="s">
        <v>58</v>
      </c>
      <c r="D57" s="166" t="s">
        <v>42</v>
      </c>
      <c r="E57" s="203" t="s">
        <v>236</v>
      </c>
      <c r="F57" s="145" t="s">
        <v>678</v>
      </c>
      <c r="G57" s="146" t="s">
        <v>715</v>
      </c>
      <c r="H57" s="144" t="s">
        <v>716</v>
      </c>
      <c r="I57" s="144"/>
      <c r="J57" s="178" t="s">
        <v>687</v>
      </c>
      <c r="K57" s="144"/>
      <c r="L57" s="145" t="s">
        <v>678</v>
      </c>
      <c r="M57" s="144"/>
      <c r="N57" s="147" t="s">
        <v>330</v>
      </c>
      <c r="O57" s="148">
        <v>11</v>
      </c>
      <c r="P57" s="147" t="s">
        <v>563</v>
      </c>
      <c r="Q57" s="148">
        <f>486+78+22</f>
        <v>586</v>
      </c>
      <c r="R57" s="149" t="s">
        <v>245</v>
      </c>
      <c r="S57" s="184" t="s">
        <v>252</v>
      </c>
      <c r="T57" s="142"/>
      <c r="U57" s="146">
        <v>4</v>
      </c>
      <c r="V57" s="191"/>
      <c r="W57" s="210" t="s">
        <v>687</v>
      </c>
      <c r="X57" s="210"/>
    </row>
    <row r="58" spans="1:24" s="179" customFormat="1" ht="19.95" customHeight="1" x14ac:dyDescent="0.45">
      <c r="A58" s="141">
        <v>54</v>
      </c>
      <c r="B58" s="142" t="s">
        <v>41</v>
      </c>
      <c r="C58" s="143" t="s">
        <v>59</v>
      </c>
      <c r="D58" s="166" t="s">
        <v>42</v>
      </c>
      <c r="E58" s="203" t="s">
        <v>236</v>
      </c>
      <c r="F58" s="145" t="s">
        <v>679</v>
      </c>
      <c r="G58" s="146" t="s">
        <v>718</v>
      </c>
      <c r="H58" s="144" t="s">
        <v>716</v>
      </c>
      <c r="I58" s="144" t="s">
        <v>719</v>
      </c>
      <c r="J58" s="178" t="s">
        <v>718</v>
      </c>
      <c r="K58" s="144" t="s">
        <v>808</v>
      </c>
      <c r="L58" s="145" t="s">
        <v>842</v>
      </c>
      <c r="M58" s="144"/>
      <c r="N58" s="147" t="s">
        <v>331</v>
      </c>
      <c r="O58" s="148">
        <f>96+34</f>
        <v>130</v>
      </c>
      <c r="P58" s="147" t="s">
        <v>332</v>
      </c>
      <c r="Q58" s="148">
        <f>545+643</f>
        <v>1188</v>
      </c>
      <c r="R58" s="149"/>
      <c r="S58" s="184" t="s">
        <v>251</v>
      </c>
      <c r="T58" s="142"/>
      <c r="U58" s="146">
        <v>4</v>
      </c>
      <c r="V58" s="191"/>
      <c r="W58" s="210"/>
      <c r="X58" s="210"/>
    </row>
    <row r="59" spans="1:24" s="179" customFormat="1" ht="19.95" hidden="1" customHeight="1" x14ac:dyDescent="0.45">
      <c r="A59" s="141">
        <v>55</v>
      </c>
      <c r="B59" s="142" t="s">
        <v>41</v>
      </c>
      <c r="C59" s="143" t="s">
        <v>61</v>
      </c>
      <c r="D59" s="166" t="s">
        <v>42</v>
      </c>
      <c r="E59" s="203" t="s">
        <v>236</v>
      </c>
      <c r="F59" s="145" t="s">
        <v>679</v>
      </c>
      <c r="G59" s="146" t="s">
        <v>718</v>
      </c>
      <c r="H59" s="144" t="s">
        <v>716</v>
      </c>
      <c r="I59" s="144" t="s">
        <v>719</v>
      </c>
      <c r="J59" s="178" t="s">
        <v>718</v>
      </c>
      <c r="K59" s="144" t="s">
        <v>808</v>
      </c>
      <c r="L59" s="145" t="s">
        <v>842</v>
      </c>
      <c r="M59" s="144"/>
      <c r="N59" s="182" t="s">
        <v>335</v>
      </c>
      <c r="O59" s="183">
        <v>36</v>
      </c>
      <c r="P59" s="147" t="s">
        <v>336</v>
      </c>
      <c r="Q59" s="148">
        <f>12+25+20+1094+86</f>
        <v>1237</v>
      </c>
      <c r="R59" s="149"/>
      <c r="S59" s="184" t="s">
        <v>251</v>
      </c>
      <c r="T59" s="142"/>
      <c r="U59" s="146">
        <v>4</v>
      </c>
      <c r="V59" s="191"/>
      <c r="W59" s="191"/>
      <c r="X59" s="210" t="s">
        <v>687</v>
      </c>
    </row>
    <row r="60" spans="1:24" s="136" customFormat="1" ht="19.95" customHeight="1" x14ac:dyDescent="0.45">
      <c r="A60" s="141">
        <v>56</v>
      </c>
      <c r="B60" s="142" t="s">
        <v>41</v>
      </c>
      <c r="C60" s="143" t="s">
        <v>184</v>
      </c>
      <c r="D60" s="144" t="s">
        <v>42</v>
      </c>
      <c r="E60" s="203" t="s">
        <v>236</v>
      </c>
      <c r="F60" s="145" t="s">
        <v>678</v>
      </c>
      <c r="G60" s="146" t="s">
        <v>720</v>
      </c>
      <c r="H60" s="144" t="s">
        <v>721</v>
      </c>
      <c r="I60" s="144" t="s">
        <v>722</v>
      </c>
      <c r="J60" s="146" t="s">
        <v>687</v>
      </c>
      <c r="K60" s="146" t="s">
        <v>828</v>
      </c>
      <c r="L60" s="145" t="s">
        <v>678</v>
      </c>
      <c r="M60" s="173" t="s">
        <v>841</v>
      </c>
      <c r="N60" s="188" t="s">
        <v>337</v>
      </c>
      <c r="O60" s="148">
        <v>61</v>
      </c>
      <c r="P60" s="147" t="s">
        <v>338</v>
      </c>
      <c r="Q60" s="148">
        <v>1309</v>
      </c>
      <c r="R60" s="149"/>
      <c r="S60" s="184" t="s">
        <v>251</v>
      </c>
      <c r="T60" s="142"/>
      <c r="U60" s="146">
        <v>3</v>
      </c>
      <c r="V60" s="210"/>
      <c r="W60" s="210" t="s">
        <v>687</v>
      </c>
      <c r="X60" s="210"/>
    </row>
    <row r="61" spans="1:24" s="136" customFormat="1" ht="19.95" customHeight="1" x14ac:dyDescent="0.45">
      <c r="A61" s="141">
        <v>57</v>
      </c>
      <c r="B61" s="142" t="s">
        <v>497</v>
      </c>
      <c r="C61" s="143" t="s">
        <v>37</v>
      </c>
      <c r="D61" s="166" t="s">
        <v>36</v>
      </c>
      <c r="E61" s="203" t="s">
        <v>236</v>
      </c>
      <c r="F61" s="145" t="s">
        <v>679</v>
      </c>
      <c r="G61" s="146" t="s">
        <v>715</v>
      </c>
      <c r="H61" s="144" t="s">
        <v>786</v>
      </c>
      <c r="I61" s="189" t="s">
        <v>788</v>
      </c>
      <c r="J61" s="178" t="s">
        <v>687</v>
      </c>
      <c r="K61" s="189" t="s">
        <v>829</v>
      </c>
      <c r="L61" s="145" t="s">
        <v>678</v>
      </c>
      <c r="M61" s="189"/>
      <c r="N61" s="147"/>
      <c r="O61" s="148"/>
      <c r="P61" s="147" t="s">
        <v>532</v>
      </c>
      <c r="Q61" s="190">
        <f>56+20</f>
        <v>76</v>
      </c>
      <c r="R61" s="150" t="s">
        <v>533</v>
      </c>
      <c r="S61" s="142" t="s">
        <v>493</v>
      </c>
      <c r="T61" s="150"/>
      <c r="U61" s="146">
        <v>4</v>
      </c>
      <c r="V61" s="210"/>
      <c r="W61" s="210" t="s">
        <v>687</v>
      </c>
      <c r="X61" s="210"/>
    </row>
    <row r="62" spans="1:24" s="136" customFormat="1" ht="19.95" customHeight="1" x14ac:dyDescent="0.45">
      <c r="A62" s="141">
        <v>58</v>
      </c>
      <c r="B62" s="142" t="s">
        <v>497</v>
      </c>
      <c r="C62" s="143" t="s">
        <v>39</v>
      </c>
      <c r="D62" s="166" t="s">
        <v>36</v>
      </c>
      <c r="E62" s="203" t="s">
        <v>236</v>
      </c>
      <c r="F62" s="145" t="s">
        <v>679</v>
      </c>
      <c r="G62" s="146" t="s">
        <v>715</v>
      </c>
      <c r="H62" s="144" t="s">
        <v>786</v>
      </c>
      <c r="I62" s="144" t="s">
        <v>790</v>
      </c>
      <c r="J62" s="178" t="s">
        <v>687</v>
      </c>
      <c r="K62" s="144" t="s">
        <v>809</v>
      </c>
      <c r="L62" s="145" t="s">
        <v>678</v>
      </c>
      <c r="M62" s="144"/>
      <c r="N62" s="149" t="s">
        <v>494</v>
      </c>
      <c r="O62" s="148"/>
      <c r="P62" s="149" t="s">
        <v>557</v>
      </c>
      <c r="Q62" s="148">
        <f>132+20+21+33+120+36</f>
        <v>362</v>
      </c>
      <c r="R62" s="149" t="s">
        <v>495</v>
      </c>
      <c r="S62" s="150" t="s">
        <v>496</v>
      </c>
      <c r="T62" s="150" t="s">
        <v>546</v>
      </c>
      <c r="U62" s="146">
        <v>4</v>
      </c>
      <c r="V62" s="210"/>
      <c r="W62" s="210" t="s">
        <v>687</v>
      </c>
      <c r="X62" s="210"/>
    </row>
    <row r="63" spans="1:24" s="136" customFormat="1" ht="19.95" customHeight="1" x14ac:dyDescent="0.45">
      <c r="A63" s="141">
        <v>59</v>
      </c>
      <c r="B63" s="150" t="s">
        <v>64</v>
      </c>
      <c r="C63" s="149" t="s">
        <v>63</v>
      </c>
      <c r="D63" s="144" t="s">
        <v>65</v>
      </c>
      <c r="E63" s="207" t="s">
        <v>236</v>
      </c>
      <c r="F63" s="145" t="s">
        <v>678</v>
      </c>
      <c r="G63" s="145" t="s">
        <v>678</v>
      </c>
      <c r="H63" s="144" t="s">
        <v>791</v>
      </c>
      <c r="I63" s="144"/>
      <c r="J63" s="191" t="s">
        <v>687</v>
      </c>
      <c r="K63" s="144" t="s">
        <v>830</v>
      </c>
      <c r="L63" s="145" t="s">
        <v>678</v>
      </c>
      <c r="M63" s="144"/>
      <c r="N63" s="192" t="s">
        <v>442</v>
      </c>
      <c r="O63" s="193">
        <v>9</v>
      </c>
      <c r="P63" s="192" t="s">
        <v>443</v>
      </c>
      <c r="Q63" s="148">
        <f>2+102+4+3+10+1+1+1+4</f>
        <v>128</v>
      </c>
      <c r="R63" s="149" t="s">
        <v>245</v>
      </c>
      <c r="S63" s="150" t="s">
        <v>245</v>
      </c>
      <c r="T63" s="150"/>
      <c r="U63" s="146">
        <v>4</v>
      </c>
      <c r="V63" s="210"/>
      <c r="W63" s="210" t="s">
        <v>687</v>
      </c>
      <c r="X63" s="210"/>
    </row>
    <row r="64" spans="1:24" s="136" customFormat="1" ht="19.95" customHeight="1" x14ac:dyDescent="0.45">
      <c r="A64" s="141">
        <v>60</v>
      </c>
      <c r="B64" s="150" t="s">
        <v>64</v>
      </c>
      <c r="C64" s="149" t="s">
        <v>66</v>
      </c>
      <c r="D64" s="144" t="s">
        <v>65</v>
      </c>
      <c r="E64" s="207" t="s">
        <v>236</v>
      </c>
      <c r="F64" s="145" t="s">
        <v>678</v>
      </c>
      <c r="G64" s="145" t="s">
        <v>678</v>
      </c>
      <c r="H64" s="144" t="s">
        <v>791</v>
      </c>
      <c r="I64" s="144"/>
      <c r="J64" s="145" t="s">
        <v>687</v>
      </c>
      <c r="K64" s="144" t="s">
        <v>830</v>
      </c>
      <c r="L64" s="145" t="s">
        <v>678</v>
      </c>
      <c r="M64" s="144"/>
      <c r="N64" s="192" t="s">
        <v>444</v>
      </c>
      <c r="O64" s="193">
        <f>12+18</f>
        <v>30</v>
      </c>
      <c r="P64" s="192" t="s">
        <v>445</v>
      </c>
      <c r="Q64" s="148">
        <f>16+109+12+123+42+54+4+8</f>
        <v>368</v>
      </c>
      <c r="R64" s="149" t="s">
        <v>245</v>
      </c>
      <c r="S64" s="150" t="s">
        <v>245</v>
      </c>
      <c r="T64" s="150"/>
      <c r="U64" s="146">
        <v>4</v>
      </c>
      <c r="V64" s="210"/>
      <c r="W64" s="210" t="s">
        <v>687</v>
      </c>
      <c r="X64" s="210"/>
    </row>
    <row r="65" spans="1:24" s="136" customFormat="1" ht="19.95" customHeight="1" x14ac:dyDescent="0.45">
      <c r="A65" s="141">
        <v>61</v>
      </c>
      <c r="B65" s="150" t="s">
        <v>64</v>
      </c>
      <c r="C65" s="149" t="s">
        <v>67</v>
      </c>
      <c r="D65" s="144" t="s">
        <v>65</v>
      </c>
      <c r="E65" s="207" t="s">
        <v>236</v>
      </c>
      <c r="F65" s="145" t="s">
        <v>678</v>
      </c>
      <c r="G65" s="145" t="s">
        <v>678</v>
      </c>
      <c r="H65" s="144" t="s">
        <v>791</v>
      </c>
      <c r="I65" s="144"/>
      <c r="J65" s="145" t="s">
        <v>687</v>
      </c>
      <c r="K65" s="144" t="s">
        <v>830</v>
      </c>
      <c r="L65" s="145" t="s">
        <v>678</v>
      </c>
      <c r="M65" s="144"/>
      <c r="N65" s="192" t="s">
        <v>446</v>
      </c>
      <c r="O65" s="193">
        <v>8</v>
      </c>
      <c r="P65" s="192" t="s">
        <v>565</v>
      </c>
      <c r="Q65" s="148">
        <f>60+8+22+10</f>
        <v>100</v>
      </c>
      <c r="R65" s="149" t="s">
        <v>245</v>
      </c>
      <c r="S65" s="150" t="s">
        <v>245</v>
      </c>
      <c r="T65" s="150"/>
      <c r="U65" s="146">
        <v>4</v>
      </c>
      <c r="V65" s="210"/>
      <c r="W65" s="210" t="s">
        <v>687</v>
      </c>
      <c r="X65" s="210"/>
    </row>
    <row r="66" spans="1:24" s="136" customFormat="1" ht="19.95" hidden="1" customHeight="1" x14ac:dyDescent="0.45">
      <c r="A66" s="141">
        <v>62</v>
      </c>
      <c r="B66" s="150" t="s">
        <v>64</v>
      </c>
      <c r="C66" s="149" t="s">
        <v>68</v>
      </c>
      <c r="D66" s="144" t="s">
        <v>65</v>
      </c>
      <c r="E66" s="207" t="s">
        <v>236</v>
      </c>
      <c r="F66" s="145" t="s">
        <v>678</v>
      </c>
      <c r="G66" s="145" t="s">
        <v>678</v>
      </c>
      <c r="H66" s="144" t="s">
        <v>791</v>
      </c>
      <c r="I66" s="144"/>
      <c r="J66" s="145" t="s">
        <v>687</v>
      </c>
      <c r="K66" s="144" t="s">
        <v>830</v>
      </c>
      <c r="L66" s="145" t="s">
        <v>678</v>
      </c>
      <c r="M66" s="144"/>
      <c r="N66" s="192" t="s">
        <v>473</v>
      </c>
      <c r="O66" s="193">
        <v>16</v>
      </c>
      <c r="P66" s="192" t="s">
        <v>447</v>
      </c>
      <c r="Q66" s="148">
        <v>154</v>
      </c>
      <c r="R66" s="149" t="s">
        <v>245</v>
      </c>
      <c r="S66" s="150" t="s">
        <v>245</v>
      </c>
      <c r="T66" s="150"/>
      <c r="U66" s="146">
        <v>4</v>
      </c>
      <c r="V66" s="210"/>
      <c r="W66" s="210"/>
      <c r="X66" s="210" t="s">
        <v>687</v>
      </c>
    </row>
    <row r="67" spans="1:24" s="136" customFormat="1" ht="19.95" customHeight="1" x14ac:dyDescent="0.45">
      <c r="A67" s="141">
        <v>63</v>
      </c>
      <c r="B67" s="150" t="s">
        <v>64</v>
      </c>
      <c r="C67" s="149" t="s">
        <v>70</v>
      </c>
      <c r="D67" s="144" t="s">
        <v>65</v>
      </c>
      <c r="E67" s="207" t="s">
        <v>236</v>
      </c>
      <c r="F67" s="145" t="s">
        <v>678</v>
      </c>
      <c r="G67" s="145" t="s">
        <v>678</v>
      </c>
      <c r="H67" s="144" t="s">
        <v>791</v>
      </c>
      <c r="I67" s="144"/>
      <c r="J67" s="145" t="s">
        <v>687</v>
      </c>
      <c r="K67" s="144" t="s">
        <v>830</v>
      </c>
      <c r="L67" s="145" t="s">
        <v>678</v>
      </c>
      <c r="M67" s="144"/>
      <c r="N67" s="192" t="s">
        <v>449</v>
      </c>
      <c r="O67" s="193">
        <v>4</v>
      </c>
      <c r="P67" s="192" t="s">
        <v>450</v>
      </c>
      <c r="Q67" s="148">
        <f>26+88+139</f>
        <v>253</v>
      </c>
      <c r="R67" s="149" t="s">
        <v>245</v>
      </c>
      <c r="S67" s="150" t="s">
        <v>245</v>
      </c>
      <c r="T67" s="150"/>
      <c r="U67" s="146">
        <v>4</v>
      </c>
      <c r="V67" s="210"/>
      <c r="W67" s="210" t="s">
        <v>687</v>
      </c>
      <c r="X67" s="210"/>
    </row>
    <row r="68" spans="1:24" s="136" customFormat="1" ht="19.95" customHeight="1" x14ac:dyDescent="0.45">
      <c r="A68" s="141">
        <v>64</v>
      </c>
      <c r="B68" s="150" t="s">
        <v>64</v>
      </c>
      <c r="C68" s="149" t="s">
        <v>71</v>
      </c>
      <c r="D68" s="144" t="s">
        <v>65</v>
      </c>
      <c r="E68" s="207" t="s">
        <v>236</v>
      </c>
      <c r="F68" s="145" t="s">
        <v>678</v>
      </c>
      <c r="G68" s="145" t="s">
        <v>678</v>
      </c>
      <c r="H68" s="144" t="s">
        <v>791</v>
      </c>
      <c r="I68" s="194"/>
      <c r="J68" s="145" t="s">
        <v>687</v>
      </c>
      <c r="K68" s="194" t="s">
        <v>830</v>
      </c>
      <c r="L68" s="145" t="s">
        <v>678</v>
      </c>
      <c r="M68" s="194"/>
      <c r="N68" s="192" t="s">
        <v>491</v>
      </c>
      <c r="O68" s="193">
        <f>26+4+1</f>
        <v>31</v>
      </c>
      <c r="P68" s="192" t="s">
        <v>566</v>
      </c>
      <c r="Q68" s="148">
        <f>18+12+18+24+8+12+75+6+2</f>
        <v>175</v>
      </c>
      <c r="R68" s="149" t="s">
        <v>245</v>
      </c>
      <c r="S68" s="150" t="s">
        <v>245</v>
      </c>
      <c r="T68" s="150"/>
      <c r="U68" s="146">
        <v>4</v>
      </c>
      <c r="V68" s="210"/>
      <c r="W68" s="210" t="s">
        <v>687</v>
      </c>
      <c r="X68" s="210"/>
    </row>
    <row r="69" spans="1:24" s="136" customFormat="1" ht="19.95" hidden="1" customHeight="1" x14ac:dyDescent="0.45">
      <c r="A69" s="141">
        <v>65</v>
      </c>
      <c r="B69" s="150" t="s">
        <v>64</v>
      </c>
      <c r="C69" s="149" t="s">
        <v>72</v>
      </c>
      <c r="D69" s="144" t="s">
        <v>65</v>
      </c>
      <c r="E69" s="207" t="s">
        <v>236</v>
      </c>
      <c r="F69" s="145" t="s">
        <v>678</v>
      </c>
      <c r="G69" s="146" t="s">
        <v>678</v>
      </c>
      <c r="H69" s="144" t="s">
        <v>791</v>
      </c>
      <c r="I69" s="144"/>
      <c r="J69" s="145" t="s">
        <v>687</v>
      </c>
      <c r="K69" s="144" t="s">
        <v>830</v>
      </c>
      <c r="L69" s="145" t="s">
        <v>678</v>
      </c>
      <c r="M69" s="144"/>
      <c r="N69" s="192" t="s">
        <v>451</v>
      </c>
      <c r="O69" s="193">
        <v>20</v>
      </c>
      <c r="P69" s="192" t="s">
        <v>452</v>
      </c>
      <c r="Q69" s="148">
        <f>69+25+4</f>
        <v>98</v>
      </c>
      <c r="R69" s="149" t="s">
        <v>245</v>
      </c>
      <c r="S69" s="150" t="s">
        <v>245</v>
      </c>
      <c r="T69" s="150"/>
      <c r="U69" s="146">
        <v>4</v>
      </c>
      <c r="V69" s="210"/>
      <c r="W69" s="210"/>
      <c r="X69" s="210" t="s">
        <v>687</v>
      </c>
    </row>
    <row r="70" spans="1:24" s="136" customFormat="1" ht="19.95" hidden="1" customHeight="1" x14ac:dyDescent="0.45">
      <c r="A70" s="141">
        <v>66</v>
      </c>
      <c r="B70" s="150" t="s">
        <v>64</v>
      </c>
      <c r="C70" s="149" t="s">
        <v>73</v>
      </c>
      <c r="D70" s="144" t="s">
        <v>65</v>
      </c>
      <c r="E70" s="207" t="s">
        <v>236</v>
      </c>
      <c r="F70" s="145" t="s">
        <v>678</v>
      </c>
      <c r="G70" s="146" t="s">
        <v>678</v>
      </c>
      <c r="H70" s="144" t="s">
        <v>791</v>
      </c>
      <c r="I70" s="144"/>
      <c r="J70" s="145" t="s">
        <v>687</v>
      </c>
      <c r="K70" s="144" t="s">
        <v>830</v>
      </c>
      <c r="L70" s="145" t="s">
        <v>678</v>
      </c>
      <c r="M70" s="144"/>
      <c r="N70" s="192" t="s">
        <v>453</v>
      </c>
      <c r="O70" s="193"/>
      <c r="P70" s="192" t="s">
        <v>454</v>
      </c>
      <c r="Q70" s="148">
        <f>7+78</f>
        <v>85</v>
      </c>
      <c r="R70" s="149" t="s">
        <v>245</v>
      </c>
      <c r="S70" s="150" t="s">
        <v>245</v>
      </c>
      <c r="T70" s="150"/>
      <c r="U70" s="146">
        <v>4</v>
      </c>
      <c r="V70" s="210"/>
      <c r="W70" s="210"/>
      <c r="X70" s="210" t="s">
        <v>687</v>
      </c>
    </row>
    <row r="71" spans="1:24" s="136" customFormat="1" ht="19.95" customHeight="1" x14ac:dyDescent="0.45">
      <c r="A71" s="141">
        <v>67</v>
      </c>
      <c r="B71" s="150" t="s">
        <v>64</v>
      </c>
      <c r="C71" s="149" t="s">
        <v>75</v>
      </c>
      <c r="D71" s="144" t="s">
        <v>65</v>
      </c>
      <c r="E71" s="207" t="s">
        <v>236</v>
      </c>
      <c r="F71" s="145" t="s">
        <v>678</v>
      </c>
      <c r="G71" s="145" t="s">
        <v>678</v>
      </c>
      <c r="H71" s="144" t="s">
        <v>791</v>
      </c>
      <c r="I71" s="144"/>
      <c r="J71" s="145" t="s">
        <v>687</v>
      </c>
      <c r="K71" s="144" t="s">
        <v>830</v>
      </c>
      <c r="L71" s="145" t="s">
        <v>678</v>
      </c>
      <c r="M71" s="144"/>
      <c r="N71" s="192" t="s">
        <v>456</v>
      </c>
      <c r="O71" s="193">
        <v>40</v>
      </c>
      <c r="P71" s="192" t="s">
        <v>457</v>
      </c>
      <c r="Q71" s="148">
        <f>100+30+20</f>
        <v>150</v>
      </c>
      <c r="R71" s="149" t="s">
        <v>245</v>
      </c>
      <c r="S71" s="150" t="s">
        <v>245</v>
      </c>
      <c r="T71" s="150"/>
      <c r="U71" s="146">
        <v>4</v>
      </c>
      <c r="V71" s="210"/>
      <c r="W71" s="210" t="s">
        <v>687</v>
      </c>
      <c r="X71" s="210"/>
    </row>
    <row r="72" spans="1:24" s="136" customFormat="1" ht="19.95" hidden="1" customHeight="1" x14ac:dyDescent="0.45">
      <c r="A72" s="141">
        <v>68</v>
      </c>
      <c r="B72" s="150" t="s">
        <v>64</v>
      </c>
      <c r="C72" s="149" t="s">
        <v>76</v>
      </c>
      <c r="D72" s="144" t="s">
        <v>65</v>
      </c>
      <c r="E72" s="207" t="s">
        <v>236</v>
      </c>
      <c r="F72" s="145" t="s">
        <v>678</v>
      </c>
      <c r="G72" s="145" t="s">
        <v>678</v>
      </c>
      <c r="H72" s="144" t="s">
        <v>791</v>
      </c>
      <c r="I72" s="144"/>
      <c r="J72" s="145" t="s">
        <v>687</v>
      </c>
      <c r="K72" s="144" t="s">
        <v>830</v>
      </c>
      <c r="L72" s="145" t="s">
        <v>678</v>
      </c>
      <c r="M72" s="144"/>
      <c r="N72" s="192" t="s">
        <v>474</v>
      </c>
      <c r="O72" s="193">
        <v>28</v>
      </c>
      <c r="P72" s="192" t="s">
        <v>458</v>
      </c>
      <c r="Q72" s="148">
        <f>71+26+1+5</f>
        <v>103</v>
      </c>
      <c r="R72" s="149" t="s">
        <v>245</v>
      </c>
      <c r="S72" s="150" t="s">
        <v>245</v>
      </c>
      <c r="T72" s="150"/>
      <c r="U72" s="146">
        <v>4</v>
      </c>
      <c r="V72" s="210"/>
      <c r="W72" s="210"/>
      <c r="X72" s="210" t="s">
        <v>687</v>
      </c>
    </row>
    <row r="73" spans="1:24" s="136" customFormat="1" ht="19.95" hidden="1" customHeight="1" x14ac:dyDescent="0.45">
      <c r="A73" s="141">
        <v>69</v>
      </c>
      <c r="B73" s="150" t="s">
        <v>64</v>
      </c>
      <c r="C73" s="149" t="s">
        <v>77</v>
      </c>
      <c r="D73" s="144" t="s">
        <v>65</v>
      </c>
      <c r="E73" s="207" t="s">
        <v>236</v>
      </c>
      <c r="F73" s="145" t="s">
        <v>678</v>
      </c>
      <c r="G73" s="145" t="s">
        <v>678</v>
      </c>
      <c r="H73" s="144" t="s">
        <v>791</v>
      </c>
      <c r="I73" s="144"/>
      <c r="J73" s="145" t="s">
        <v>687</v>
      </c>
      <c r="K73" s="144" t="s">
        <v>830</v>
      </c>
      <c r="L73" s="145" t="s">
        <v>678</v>
      </c>
      <c r="M73" s="144"/>
      <c r="N73" s="192" t="s">
        <v>459</v>
      </c>
      <c r="O73" s="193">
        <f>15+16</f>
        <v>31</v>
      </c>
      <c r="P73" s="192" t="s">
        <v>460</v>
      </c>
      <c r="Q73" s="148">
        <v>5</v>
      </c>
      <c r="R73" s="149" t="s">
        <v>245</v>
      </c>
      <c r="S73" s="150" t="s">
        <v>245</v>
      </c>
      <c r="T73" s="150"/>
      <c r="U73" s="146">
        <v>4</v>
      </c>
      <c r="V73" s="210"/>
      <c r="W73" s="210"/>
      <c r="X73" s="210" t="s">
        <v>687</v>
      </c>
    </row>
    <row r="74" spans="1:24" s="136" customFormat="1" ht="19.95" hidden="1" customHeight="1" x14ac:dyDescent="0.45">
      <c r="A74" s="141">
        <v>70</v>
      </c>
      <c r="B74" s="150" t="s">
        <v>64</v>
      </c>
      <c r="C74" s="149" t="s">
        <v>78</v>
      </c>
      <c r="D74" s="144" t="s">
        <v>65</v>
      </c>
      <c r="E74" s="207" t="s">
        <v>236</v>
      </c>
      <c r="F74" s="145" t="s">
        <v>678</v>
      </c>
      <c r="G74" s="145" t="s">
        <v>679</v>
      </c>
      <c r="H74" s="144" t="s">
        <v>791</v>
      </c>
      <c r="I74" s="144" t="s">
        <v>792</v>
      </c>
      <c r="J74" s="145" t="s">
        <v>687</v>
      </c>
      <c r="K74" s="144" t="s">
        <v>830</v>
      </c>
      <c r="L74" s="145" t="s">
        <v>678</v>
      </c>
      <c r="M74" s="144" t="s">
        <v>840</v>
      </c>
      <c r="N74" s="192" t="s">
        <v>461</v>
      </c>
      <c r="O74" s="193">
        <v>20</v>
      </c>
      <c r="P74" s="192" t="s">
        <v>462</v>
      </c>
      <c r="Q74" s="148">
        <v>54</v>
      </c>
      <c r="R74" s="149" t="s">
        <v>245</v>
      </c>
      <c r="S74" s="150" t="s">
        <v>245</v>
      </c>
      <c r="T74" s="150"/>
      <c r="U74" s="146">
        <v>3</v>
      </c>
      <c r="V74" s="210"/>
      <c r="W74" s="210"/>
      <c r="X74" s="210" t="s">
        <v>687</v>
      </c>
    </row>
    <row r="75" spans="1:24" s="136" customFormat="1" ht="19.95" hidden="1" customHeight="1" x14ac:dyDescent="0.45">
      <c r="A75" s="141">
        <v>71</v>
      </c>
      <c r="B75" s="150" t="s">
        <v>64</v>
      </c>
      <c r="C75" s="149" t="s">
        <v>79</v>
      </c>
      <c r="D75" s="144" t="s">
        <v>65</v>
      </c>
      <c r="E75" s="207" t="s">
        <v>236</v>
      </c>
      <c r="F75" s="145" t="s">
        <v>678</v>
      </c>
      <c r="G75" s="145" t="s">
        <v>678</v>
      </c>
      <c r="H75" s="144" t="s">
        <v>791</v>
      </c>
      <c r="I75" s="144"/>
      <c r="J75" s="145" t="s">
        <v>687</v>
      </c>
      <c r="K75" s="144" t="s">
        <v>830</v>
      </c>
      <c r="L75" s="145" t="s">
        <v>678</v>
      </c>
      <c r="M75" s="144"/>
      <c r="N75" s="192" t="s">
        <v>463</v>
      </c>
      <c r="O75" s="193">
        <f>34+12</f>
        <v>46</v>
      </c>
      <c r="P75" s="192" t="s">
        <v>464</v>
      </c>
      <c r="Q75" s="148">
        <f>14+48+34+24</f>
        <v>120</v>
      </c>
      <c r="R75" s="149" t="s">
        <v>245</v>
      </c>
      <c r="S75" s="150" t="s">
        <v>245</v>
      </c>
      <c r="T75" s="150"/>
      <c r="U75" s="146">
        <v>4</v>
      </c>
      <c r="V75" s="210"/>
      <c r="W75" s="210"/>
      <c r="X75" s="210" t="s">
        <v>687</v>
      </c>
    </row>
    <row r="76" spans="1:24" s="136" customFormat="1" ht="19.95" hidden="1" customHeight="1" x14ac:dyDescent="0.45">
      <c r="A76" s="141">
        <v>72</v>
      </c>
      <c r="B76" s="150" t="s">
        <v>64</v>
      </c>
      <c r="C76" s="149" t="s">
        <v>80</v>
      </c>
      <c r="D76" s="144" t="s">
        <v>65</v>
      </c>
      <c r="E76" s="207" t="s">
        <v>236</v>
      </c>
      <c r="F76" s="145" t="s">
        <v>678</v>
      </c>
      <c r="G76" s="145" t="s">
        <v>678</v>
      </c>
      <c r="H76" s="144" t="s">
        <v>791</v>
      </c>
      <c r="I76" s="144"/>
      <c r="J76" s="145" t="s">
        <v>687</v>
      </c>
      <c r="K76" s="144" t="s">
        <v>830</v>
      </c>
      <c r="L76" s="145" t="s">
        <v>678</v>
      </c>
      <c r="M76" s="144"/>
      <c r="N76" s="192" t="s">
        <v>465</v>
      </c>
      <c r="O76" s="193">
        <v>40</v>
      </c>
      <c r="P76" s="195" t="s">
        <v>466</v>
      </c>
      <c r="Q76" s="196">
        <f>96+4</f>
        <v>100</v>
      </c>
      <c r="R76" s="149" t="s">
        <v>245</v>
      </c>
      <c r="S76" s="150" t="s">
        <v>245</v>
      </c>
      <c r="T76" s="150"/>
      <c r="U76" s="146">
        <v>4</v>
      </c>
      <c r="V76" s="210"/>
      <c r="W76" s="210"/>
      <c r="X76" s="210" t="s">
        <v>687</v>
      </c>
    </row>
    <row r="77" spans="1:24" s="136" customFormat="1" ht="19.95" hidden="1" customHeight="1" x14ac:dyDescent="0.45">
      <c r="A77" s="141">
        <v>73</v>
      </c>
      <c r="B77" s="150" t="s">
        <v>64</v>
      </c>
      <c r="C77" s="149" t="s">
        <v>81</v>
      </c>
      <c r="D77" s="144" t="s">
        <v>65</v>
      </c>
      <c r="E77" s="207" t="s">
        <v>236</v>
      </c>
      <c r="F77" s="145" t="s">
        <v>678</v>
      </c>
      <c r="G77" s="145" t="s">
        <v>679</v>
      </c>
      <c r="H77" s="144" t="s">
        <v>791</v>
      </c>
      <c r="I77" s="144" t="s">
        <v>792</v>
      </c>
      <c r="J77" s="145" t="s">
        <v>687</v>
      </c>
      <c r="K77" s="144" t="s">
        <v>830</v>
      </c>
      <c r="L77" s="145" t="s">
        <v>678</v>
      </c>
      <c r="M77" s="144"/>
      <c r="N77" s="192" t="s">
        <v>465</v>
      </c>
      <c r="O77" s="193">
        <v>40</v>
      </c>
      <c r="P77" s="192" t="s">
        <v>467</v>
      </c>
      <c r="Q77" s="148">
        <f>12+32+9+52+4+18</f>
        <v>127</v>
      </c>
      <c r="R77" s="149" t="s">
        <v>245</v>
      </c>
      <c r="S77" s="150" t="s">
        <v>245</v>
      </c>
      <c r="T77" s="150"/>
      <c r="U77" s="146">
        <v>3</v>
      </c>
      <c r="V77" s="210"/>
      <c r="W77" s="210"/>
      <c r="X77" s="210" t="s">
        <v>687</v>
      </c>
    </row>
    <row r="78" spans="1:24" s="136" customFormat="1" ht="19.95" customHeight="1" x14ac:dyDescent="0.45">
      <c r="A78" s="141">
        <v>74</v>
      </c>
      <c r="B78" s="150" t="s">
        <v>64</v>
      </c>
      <c r="C78" s="149" t="s">
        <v>82</v>
      </c>
      <c r="D78" s="144" t="s">
        <v>65</v>
      </c>
      <c r="E78" s="207" t="s">
        <v>236</v>
      </c>
      <c r="F78" s="145" t="s">
        <v>678</v>
      </c>
      <c r="G78" s="145" t="s">
        <v>678</v>
      </c>
      <c r="H78" s="144" t="s">
        <v>791</v>
      </c>
      <c r="I78" s="144"/>
      <c r="J78" s="145" t="s">
        <v>687</v>
      </c>
      <c r="K78" s="144" t="s">
        <v>830</v>
      </c>
      <c r="L78" s="145" t="s">
        <v>678</v>
      </c>
      <c r="M78" s="144"/>
      <c r="N78" s="192" t="s">
        <v>468</v>
      </c>
      <c r="O78" s="193">
        <f>2*74+100+7</f>
        <v>255</v>
      </c>
      <c r="P78" s="192" t="s">
        <v>469</v>
      </c>
      <c r="Q78" s="148">
        <f>102+34</f>
        <v>136</v>
      </c>
      <c r="R78" s="149" t="s">
        <v>245</v>
      </c>
      <c r="S78" s="150" t="s">
        <v>245</v>
      </c>
      <c r="T78" s="150"/>
      <c r="U78" s="146">
        <v>4</v>
      </c>
      <c r="V78" s="210"/>
      <c r="W78" s="210" t="s">
        <v>687</v>
      </c>
      <c r="X78" s="210"/>
    </row>
    <row r="79" spans="1:24" s="136" customFormat="1" ht="19.95" customHeight="1" x14ac:dyDescent="0.45">
      <c r="A79" s="141">
        <v>75</v>
      </c>
      <c r="B79" s="150" t="s">
        <v>64</v>
      </c>
      <c r="C79" s="149" t="s">
        <v>83</v>
      </c>
      <c r="D79" s="144" t="s">
        <v>65</v>
      </c>
      <c r="E79" s="207" t="s">
        <v>236</v>
      </c>
      <c r="F79" s="145" t="s">
        <v>678</v>
      </c>
      <c r="G79" s="145" t="s">
        <v>679</v>
      </c>
      <c r="H79" s="144" t="s">
        <v>791</v>
      </c>
      <c r="I79" s="144" t="s">
        <v>792</v>
      </c>
      <c r="J79" s="145" t="s">
        <v>687</v>
      </c>
      <c r="K79" s="144" t="s">
        <v>830</v>
      </c>
      <c r="L79" s="145" t="s">
        <v>678</v>
      </c>
      <c r="M79" s="144"/>
      <c r="N79" s="192" t="s">
        <v>470</v>
      </c>
      <c r="O79" s="193">
        <f>40+4</f>
        <v>44</v>
      </c>
      <c r="P79" s="192" t="s">
        <v>568</v>
      </c>
      <c r="Q79" s="148">
        <f>3+2+84+5+16+56+54</f>
        <v>220</v>
      </c>
      <c r="R79" s="149" t="s">
        <v>245</v>
      </c>
      <c r="S79" s="150" t="s">
        <v>245</v>
      </c>
      <c r="T79" s="150"/>
      <c r="U79" s="146">
        <v>3</v>
      </c>
      <c r="V79" s="210"/>
      <c r="W79" s="210" t="s">
        <v>687</v>
      </c>
      <c r="X79" s="210"/>
    </row>
    <row r="80" spans="1:24" s="136" customFormat="1" ht="19.95" customHeight="1" x14ac:dyDescent="0.45">
      <c r="A80" s="141">
        <v>76</v>
      </c>
      <c r="B80" s="172" t="s">
        <v>64</v>
      </c>
      <c r="C80" s="171" t="s">
        <v>84</v>
      </c>
      <c r="D80" s="159" t="s">
        <v>65</v>
      </c>
      <c r="E80" s="208" t="s">
        <v>234</v>
      </c>
      <c r="F80" s="145" t="s">
        <v>678</v>
      </c>
      <c r="G80" s="145" t="s">
        <v>678</v>
      </c>
      <c r="H80" s="159" t="s">
        <v>791</v>
      </c>
      <c r="I80" s="159"/>
      <c r="J80" s="145" t="s">
        <v>687</v>
      </c>
      <c r="K80" s="144" t="s">
        <v>830</v>
      </c>
      <c r="L80" s="145" t="s">
        <v>678</v>
      </c>
      <c r="M80" s="144"/>
      <c r="N80" s="197" t="s">
        <v>455</v>
      </c>
      <c r="O80" s="198"/>
      <c r="P80" s="197" t="s">
        <v>471</v>
      </c>
      <c r="Q80" s="170">
        <f>33+14+8</f>
        <v>55</v>
      </c>
      <c r="R80" s="171" t="s">
        <v>245</v>
      </c>
      <c r="S80" s="172" t="s">
        <v>245</v>
      </c>
      <c r="T80" s="172"/>
      <c r="U80" s="146">
        <v>4</v>
      </c>
      <c r="V80" s="210"/>
      <c r="W80" s="210" t="s">
        <v>687</v>
      </c>
      <c r="X80" s="210"/>
    </row>
    <row r="81" spans="1:24" s="136" customFormat="1" ht="19.95" hidden="1" customHeight="1" x14ac:dyDescent="0.45">
      <c r="A81" s="141">
        <v>77</v>
      </c>
      <c r="B81" s="150" t="s">
        <v>64</v>
      </c>
      <c r="C81" s="149" t="s">
        <v>85</v>
      </c>
      <c r="D81" s="166" t="s">
        <v>65</v>
      </c>
      <c r="E81" s="207" t="s">
        <v>236</v>
      </c>
      <c r="F81" s="145" t="s">
        <v>678</v>
      </c>
      <c r="G81" s="145" t="s">
        <v>678</v>
      </c>
      <c r="H81" s="144" t="s">
        <v>791</v>
      </c>
      <c r="I81" s="144"/>
      <c r="J81" s="145" t="s">
        <v>687</v>
      </c>
      <c r="K81" s="144" t="s">
        <v>830</v>
      </c>
      <c r="L81" s="145" t="s">
        <v>678</v>
      </c>
      <c r="M81" s="144"/>
      <c r="N81" s="192" t="s">
        <v>472</v>
      </c>
      <c r="O81" s="193">
        <f>4+2+8+2+12</f>
        <v>28</v>
      </c>
      <c r="P81" s="192" t="s">
        <v>569</v>
      </c>
      <c r="Q81" s="148">
        <f>3+19+2+1+13+28+8+41+4+5+1+3+7+19</f>
        <v>154</v>
      </c>
      <c r="R81" s="149" t="s">
        <v>245</v>
      </c>
      <c r="S81" s="150" t="s">
        <v>245</v>
      </c>
      <c r="T81" s="150"/>
      <c r="U81" s="146">
        <v>4</v>
      </c>
      <c r="V81" s="210"/>
      <c r="W81" s="210"/>
      <c r="X81" s="210" t="s">
        <v>687</v>
      </c>
    </row>
    <row r="82" spans="1:24" s="136" customFormat="1" ht="19.95" hidden="1" customHeight="1" x14ac:dyDescent="0.45">
      <c r="A82" s="141">
        <v>78</v>
      </c>
      <c r="B82" s="142" t="s">
        <v>64</v>
      </c>
      <c r="C82" s="143" t="s">
        <v>88</v>
      </c>
      <c r="D82" s="166" t="s">
        <v>86</v>
      </c>
      <c r="E82" s="203" t="s">
        <v>236</v>
      </c>
      <c r="F82" s="168" t="s">
        <v>678</v>
      </c>
      <c r="G82" s="146" t="s">
        <v>715</v>
      </c>
      <c r="H82" s="144" t="s">
        <v>786</v>
      </c>
      <c r="I82" s="144" t="s">
        <v>793</v>
      </c>
      <c r="J82" s="145" t="s">
        <v>687</v>
      </c>
      <c r="K82" s="144"/>
      <c r="L82" s="145" t="s">
        <v>678</v>
      </c>
      <c r="M82" s="144"/>
      <c r="N82" s="147" t="s">
        <v>655</v>
      </c>
      <c r="O82" s="148">
        <f>329+11+27+8+16+17+28+1+100+18</f>
        <v>555</v>
      </c>
      <c r="P82" s="199" t="s">
        <v>650</v>
      </c>
      <c r="Q82" s="148">
        <f>839+113</f>
        <v>952</v>
      </c>
      <c r="R82" s="149" t="s">
        <v>650</v>
      </c>
      <c r="S82" s="150" t="s">
        <v>379</v>
      </c>
      <c r="T82" s="150"/>
      <c r="U82" s="146">
        <v>4</v>
      </c>
      <c r="V82" s="210" t="s">
        <v>687</v>
      </c>
      <c r="W82" s="210"/>
      <c r="X82" s="210"/>
    </row>
    <row r="83" spans="1:24" s="136" customFormat="1" ht="19.95" hidden="1" customHeight="1" x14ac:dyDescent="0.45">
      <c r="A83" s="141">
        <v>79</v>
      </c>
      <c r="B83" s="142" t="s">
        <v>64</v>
      </c>
      <c r="C83" s="143" t="s">
        <v>87</v>
      </c>
      <c r="D83" s="166" t="s">
        <v>36</v>
      </c>
      <c r="E83" s="203" t="s">
        <v>236</v>
      </c>
      <c r="F83" s="168" t="s">
        <v>678</v>
      </c>
      <c r="G83" s="146" t="s">
        <v>715</v>
      </c>
      <c r="H83" s="144" t="s">
        <v>786</v>
      </c>
      <c r="I83" s="144" t="s">
        <v>794</v>
      </c>
      <c r="J83" s="145" t="s">
        <v>687</v>
      </c>
      <c r="K83" s="144"/>
      <c r="L83" s="145" t="s">
        <v>678</v>
      </c>
      <c r="M83" s="144"/>
      <c r="N83" s="147" t="s">
        <v>656</v>
      </c>
      <c r="O83" s="148">
        <f>112+63+56+90+24</f>
        <v>345</v>
      </c>
      <c r="P83" s="147" t="s">
        <v>657</v>
      </c>
      <c r="Q83" s="148">
        <f>170+16</f>
        <v>186</v>
      </c>
      <c r="R83" s="149"/>
      <c r="S83" s="150" t="s">
        <v>379</v>
      </c>
      <c r="T83" s="150"/>
      <c r="U83" s="146">
        <v>4</v>
      </c>
      <c r="V83" s="210" t="s">
        <v>687</v>
      </c>
      <c r="W83" s="210"/>
      <c r="X83" s="210"/>
    </row>
    <row r="84" spans="1:24" s="136" customFormat="1" ht="19.95" customHeight="1" x14ac:dyDescent="0.45">
      <c r="A84" s="141">
        <v>80</v>
      </c>
      <c r="B84" s="142" t="s">
        <v>64</v>
      </c>
      <c r="C84" s="143" t="s">
        <v>94</v>
      </c>
      <c r="D84" s="166" t="s">
        <v>36</v>
      </c>
      <c r="E84" s="203" t="s">
        <v>236</v>
      </c>
      <c r="F84" s="168" t="s">
        <v>678</v>
      </c>
      <c r="G84" s="145" t="s">
        <v>715</v>
      </c>
      <c r="H84" s="144" t="s">
        <v>786</v>
      </c>
      <c r="I84" s="144" t="s">
        <v>797</v>
      </c>
      <c r="J84" s="145" t="s">
        <v>687</v>
      </c>
      <c r="K84" s="144"/>
      <c r="L84" s="145" t="s">
        <v>678</v>
      </c>
      <c r="M84" s="144"/>
      <c r="N84" s="147" t="s">
        <v>381</v>
      </c>
      <c r="O84" s="148">
        <f>72+9+4+5+2+14</f>
        <v>106</v>
      </c>
      <c r="P84" s="160" t="s">
        <v>571</v>
      </c>
      <c r="Q84" s="148">
        <f>4+56+20+10+8+13+3+4+7+10+36+12+6+7+2+40+4+1+1+7+5</f>
        <v>256</v>
      </c>
      <c r="R84" s="149" t="s">
        <v>614</v>
      </c>
      <c r="S84" s="142" t="s">
        <v>615</v>
      </c>
      <c r="T84" s="150" t="s">
        <v>544</v>
      </c>
      <c r="U84" s="146">
        <v>4</v>
      </c>
      <c r="V84" s="210"/>
      <c r="W84" s="210" t="s">
        <v>687</v>
      </c>
      <c r="X84" s="210"/>
    </row>
    <row r="85" spans="1:24" s="136" customFormat="1" ht="19.95" hidden="1" customHeight="1" x14ac:dyDescent="0.45">
      <c r="A85" s="141">
        <v>81</v>
      </c>
      <c r="B85" s="142" t="s">
        <v>64</v>
      </c>
      <c r="C85" s="143" t="s">
        <v>225</v>
      </c>
      <c r="D85" s="166" t="s">
        <v>96</v>
      </c>
      <c r="E85" s="203" t="s">
        <v>236</v>
      </c>
      <c r="F85" s="145" t="s">
        <v>678</v>
      </c>
      <c r="G85" s="145" t="s">
        <v>678</v>
      </c>
      <c r="H85" s="144" t="s">
        <v>780</v>
      </c>
      <c r="I85" s="144" t="s">
        <v>799</v>
      </c>
      <c r="J85" s="146" t="s">
        <v>687</v>
      </c>
      <c r="K85" s="181" t="s">
        <v>831</v>
      </c>
      <c r="L85" s="145" t="s">
        <v>678</v>
      </c>
      <c r="M85" s="181"/>
      <c r="N85" s="147" t="s">
        <v>475</v>
      </c>
      <c r="O85" s="148">
        <f>13+12</f>
        <v>25</v>
      </c>
      <c r="P85" s="147" t="s">
        <v>587</v>
      </c>
      <c r="Q85" s="148">
        <f>546+40+4+10+44+82+1+12+1+3+64</f>
        <v>807</v>
      </c>
      <c r="R85" s="149" t="s">
        <v>616</v>
      </c>
      <c r="S85" s="150" t="s">
        <v>617</v>
      </c>
      <c r="T85" s="150"/>
      <c r="U85" s="146">
        <v>4</v>
      </c>
      <c r="V85" s="210" t="s">
        <v>687</v>
      </c>
      <c r="W85" s="210"/>
      <c r="X85" s="210"/>
    </row>
    <row r="86" spans="1:24" s="136" customFormat="1" ht="19.95" hidden="1" customHeight="1" x14ac:dyDescent="0.45">
      <c r="A86" s="141">
        <v>82</v>
      </c>
      <c r="B86" s="141" t="s">
        <v>93</v>
      </c>
      <c r="C86" s="162" t="s">
        <v>92</v>
      </c>
      <c r="D86" s="164" t="s">
        <v>86</v>
      </c>
      <c r="E86" s="206" t="s">
        <v>234</v>
      </c>
      <c r="F86" s="145" t="s">
        <v>678</v>
      </c>
      <c r="G86" s="145" t="s">
        <v>715</v>
      </c>
      <c r="H86" s="159" t="s">
        <v>733</v>
      </c>
      <c r="I86" s="159" t="s">
        <v>734</v>
      </c>
      <c r="J86" s="145" t="s">
        <v>687</v>
      </c>
      <c r="K86" s="159" t="s">
        <v>809</v>
      </c>
      <c r="L86" s="145" t="s">
        <v>678</v>
      </c>
      <c r="M86" s="159"/>
      <c r="N86" s="174"/>
      <c r="O86" s="170"/>
      <c r="P86" s="174" t="s">
        <v>365</v>
      </c>
      <c r="Q86" s="170">
        <v>101</v>
      </c>
      <c r="R86" s="171"/>
      <c r="S86" s="172" t="s">
        <v>366</v>
      </c>
      <c r="T86" s="172"/>
      <c r="U86" s="146">
        <v>4</v>
      </c>
      <c r="V86" s="210" t="s">
        <v>687</v>
      </c>
      <c r="W86" s="210"/>
      <c r="X86" s="210"/>
    </row>
    <row r="87" spans="1:24" s="136" customFormat="1" ht="19.95" hidden="1" customHeight="1" x14ac:dyDescent="0.45">
      <c r="A87" s="141">
        <v>83</v>
      </c>
      <c r="B87" s="142" t="s">
        <v>93</v>
      </c>
      <c r="C87" s="143" t="s">
        <v>95</v>
      </c>
      <c r="D87" s="166" t="s">
        <v>96</v>
      </c>
      <c r="E87" s="203" t="s">
        <v>236</v>
      </c>
      <c r="F87" s="145" t="s">
        <v>678</v>
      </c>
      <c r="G87" s="145" t="s">
        <v>715</v>
      </c>
      <c r="H87" s="159" t="s">
        <v>733</v>
      </c>
      <c r="I87" s="159" t="s">
        <v>734</v>
      </c>
      <c r="J87" s="145" t="s">
        <v>687</v>
      </c>
      <c r="K87" s="159"/>
      <c r="L87" s="145" t="s">
        <v>678</v>
      </c>
      <c r="M87" s="159"/>
      <c r="N87" s="147" t="s">
        <v>623</v>
      </c>
      <c r="O87" s="148">
        <v>286</v>
      </c>
      <c r="P87" s="147" t="s">
        <v>572</v>
      </c>
      <c r="Q87" s="148">
        <v>527</v>
      </c>
      <c r="R87" s="149"/>
      <c r="S87" s="142" t="s">
        <v>624</v>
      </c>
      <c r="T87" s="200" t="s">
        <v>625</v>
      </c>
      <c r="U87" s="146">
        <v>4</v>
      </c>
      <c r="V87" s="210" t="s">
        <v>687</v>
      </c>
      <c r="W87" s="210"/>
      <c r="X87" s="210"/>
    </row>
    <row r="88" spans="1:24" s="136" customFormat="1" ht="19.95" hidden="1" customHeight="1" x14ac:dyDescent="0.45">
      <c r="A88" s="141">
        <v>84</v>
      </c>
      <c r="B88" s="141" t="s">
        <v>93</v>
      </c>
      <c r="C88" s="162" t="s">
        <v>97</v>
      </c>
      <c r="D88" s="164" t="s">
        <v>96</v>
      </c>
      <c r="E88" s="206" t="s">
        <v>234</v>
      </c>
      <c r="F88" s="145" t="s">
        <v>678</v>
      </c>
      <c r="G88" s="145" t="s">
        <v>715</v>
      </c>
      <c r="H88" s="159" t="s">
        <v>733</v>
      </c>
      <c r="I88" s="159" t="s">
        <v>734</v>
      </c>
      <c r="J88" s="145" t="s">
        <v>687</v>
      </c>
      <c r="K88" s="159"/>
      <c r="L88" s="145" t="s">
        <v>678</v>
      </c>
      <c r="M88" s="159"/>
      <c r="N88" s="174"/>
      <c r="O88" s="170"/>
      <c r="P88" s="174" t="s">
        <v>367</v>
      </c>
      <c r="Q88" s="170">
        <f>45+11+10</f>
        <v>66</v>
      </c>
      <c r="R88" s="171"/>
      <c r="S88" s="172" t="s">
        <v>366</v>
      </c>
      <c r="T88" s="141"/>
      <c r="U88" s="146">
        <v>4</v>
      </c>
      <c r="V88" s="210" t="s">
        <v>687</v>
      </c>
      <c r="W88" s="210"/>
      <c r="X88" s="210"/>
    </row>
    <row r="89" spans="1:24" s="136" customFormat="1" ht="19.95" customHeight="1" x14ac:dyDescent="0.45">
      <c r="A89" s="141">
        <v>85</v>
      </c>
      <c r="B89" s="142" t="s">
        <v>93</v>
      </c>
      <c r="C89" s="143" t="s">
        <v>113</v>
      </c>
      <c r="D89" s="166" t="s">
        <v>1</v>
      </c>
      <c r="E89" s="203" t="s">
        <v>236</v>
      </c>
      <c r="F89" s="145" t="s">
        <v>679</v>
      </c>
      <c r="G89" s="146" t="s">
        <v>715</v>
      </c>
      <c r="H89" s="159" t="s">
        <v>733</v>
      </c>
      <c r="I89" s="159" t="s">
        <v>734</v>
      </c>
      <c r="J89" s="146" t="s">
        <v>718</v>
      </c>
      <c r="K89" s="159" t="s">
        <v>832</v>
      </c>
      <c r="L89" s="145" t="s">
        <v>842</v>
      </c>
      <c r="M89" s="159"/>
      <c r="N89" s="147" t="s">
        <v>370</v>
      </c>
      <c r="O89" s="148">
        <v>44</v>
      </c>
      <c r="P89" s="147" t="s">
        <v>574</v>
      </c>
      <c r="Q89" s="201">
        <f>372+228+47+13</f>
        <v>660</v>
      </c>
      <c r="R89" s="149"/>
      <c r="S89" s="150" t="s">
        <v>249</v>
      </c>
      <c r="T89" s="150" t="s">
        <v>250</v>
      </c>
      <c r="U89" s="146">
        <v>4</v>
      </c>
      <c r="V89" s="210"/>
      <c r="W89" s="210" t="s">
        <v>687</v>
      </c>
      <c r="X89" s="210"/>
    </row>
    <row r="90" spans="1:24" s="136" customFormat="1" ht="19.95" hidden="1" customHeight="1" x14ac:dyDescent="0.45">
      <c r="A90" s="141">
        <v>86</v>
      </c>
      <c r="B90" s="142" t="s">
        <v>107</v>
      </c>
      <c r="C90" s="143" t="s">
        <v>106</v>
      </c>
      <c r="D90" s="166" t="s">
        <v>108</v>
      </c>
      <c r="E90" s="203" t="s">
        <v>236</v>
      </c>
      <c r="F90" s="145" t="s">
        <v>679</v>
      </c>
      <c r="G90" s="146" t="s">
        <v>687</v>
      </c>
      <c r="H90" s="144" t="s">
        <v>743</v>
      </c>
      <c r="I90" s="144" t="s">
        <v>744</v>
      </c>
      <c r="J90" s="146" t="s">
        <v>687</v>
      </c>
      <c r="K90" s="144"/>
      <c r="L90" s="145" t="s">
        <v>678</v>
      </c>
      <c r="M90" s="144"/>
      <c r="N90" s="147" t="s">
        <v>610</v>
      </c>
      <c r="O90" s="148">
        <v>160</v>
      </c>
      <c r="P90" s="147" t="s">
        <v>609</v>
      </c>
      <c r="Q90" s="148">
        <v>314</v>
      </c>
      <c r="R90" s="149"/>
      <c r="S90" s="150" t="s">
        <v>242</v>
      </c>
      <c r="T90" s="150"/>
      <c r="U90" s="146">
        <v>4</v>
      </c>
      <c r="V90" s="210" t="s">
        <v>687</v>
      </c>
      <c r="W90" s="210"/>
      <c r="X90" s="210"/>
    </row>
    <row r="91" spans="1:24" hidden="1" x14ac:dyDescent="0.45">
      <c r="A91" s="92"/>
      <c r="B91" s="92"/>
      <c r="C91" s="93"/>
      <c r="D91" s="82"/>
      <c r="E91" s="93"/>
      <c r="F91" s="89"/>
      <c r="G91" s="89"/>
      <c r="H91" s="82"/>
      <c r="I91" s="82"/>
      <c r="J91" s="89"/>
      <c r="K91" s="82"/>
      <c r="L91" s="89"/>
      <c r="M91" s="82"/>
      <c r="N91" s="29"/>
      <c r="U91" s="89"/>
      <c r="V91" s="6">
        <f>COUNTIF(V5:V90,"○")</f>
        <v>17</v>
      </c>
      <c r="W91" s="6">
        <f t="shared" ref="W91:X91" si="0">COUNTIF(W5:W90,"○")</f>
        <v>34</v>
      </c>
      <c r="X91" s="6">
        <f t="shared" si="0"/>
        <v>34</v>
      </c>
    </row>
    <row r="92" spans="1:24" x14ac:dyDescent="0.45">
      <c r="A92" s="92"/>
      <c r="B92" s="92"/>
      <c r="C92" s="93"/>
      <c r="D92" s="82"/>
      <c r="E92" s="93"/>
      <c r="F92" s="89"/>
      <c r="G92" s="89"/>
      <c r="H92" s="82"/>
      <c r="I92" s="82"/>
      <c r="J92" s="89"/>
      <c r="K92" s="82"/>
      <c r="L92" s="89"/>
      <c r="M92" s="82"/>
      <c r="N92" s="29"/>
      <c r="U92" s="89"/>
    </row>
  </sheetData>
  <autoFilter ref="V4:X91" xr:uid="{95C3F611-9A3E-47B5-A63A-C10949B637D7}">
    <filterColumn colId="1">
      <filters>
        <filter val="○"/>
      </filters>
    </filterColumn>
  </autoFilter>
  <mergeCells count="7">
    <mergeCell ref="A1:X1"/>
    <mergeCell ref="A2:A4"/>
    <mergeCell ref="B2:B4"/>
    <mergeCell ref="C2:C4"/>
    <mergeCell ref="D2:D4"/>
    <mergeCell ref="E2:E4"/>
    <mergeCell ref="V2:X2"/>
  </mergeCells>
  <phoneticPr fontId="1"/>
  <dataValidations count="3">
    <dataValidation type="list" allowBlank="1" showInputMessage="1" showErrorMessage="1" sqref="F7:G8 G83:G85 G33 G6:G8 G48:G60 G31 J67:J72 G67:G74 F60:G60 F74:G74 F77:G77 F79:G79 F61:F90 F5:F59 G39:G45" xr:uid="{CCBCCAAB-52E4-48A7-A2F2-693C72DC7B13}">
      <formula1>"○,✕"</formula1>
    </dataValidation>
    <dataValidation type="list" allowBlank="1" showInputMessage="1" showErrorMessage="1" sqref="L5:L90" xr:uid="{BB80131D-7962-49DA-A4DA-9218624E6D9F}">
      <formula1>"○,△,×"</formula1>
    </dataValidation>
    <dataValidation type="list" allowBlank="1" showInputMessage="1" showErrorMessage="1" sqref="E5:E90" xr:uid="{F1FCBED6-81CC-4F9D-A874-CA827460C1AB}">
      <formula1>"導入済,一部導入済,未導入,照明を設置していない"</formula1>
    </dataValidation>
  </dataValidations>
  <printOptions horizontalCentered="1"/>
  <pageMargins left="0.23622047244094491" right="0.23622047244094491" top="0.74803149606299213" bottom="0.74803149606299213" header="0.31496062992125984" footer="0.31496062992125984"/>
  <pageSetup paperSize="8" fitToHeight="0" orientation="portrait" cellComments="asDisplayed" r:id="rId1"/>
  <headerFooter>
    <oddFooter>&amp;P ページ</oddFooter>
  </headerFooter>
  <rowBreaks count="1" manualBreakCount="1">
    <brk id="49"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4399-8EBD-449F-B252-9E16EB322727}">
  <sheetPr filterMode="1">
    <pageSetUpPr fitToPage="1"/>
  </sheetPr>
  <dimension ref="A1:X92"/>
  <sheetViews>
    <sheetView view="pageBreakPreview" zoomScale="85" zoomScaleNormal="67" zoomScaleSheetLayoutView="85" workbookViewId="0">
      <pane xSplit="3" ySplit="4" topLeftCell="D38" activePane="bottomRight" state="frozen"/>
      <selection pane="topRight" activeCell="C1" sqref="C1"/>
      <selection pane="bottomLeft" activeCell="A3" sqref="A3"/>
      <selection pane="bottomRight" activeCell="X44" sqref="X44"/>
    </sheetView>
  </sheetViews>
  <sheetFormatPr defaultRowHeight="18" x14ac:dyDescent="0.45"/>
  <cols>
    <col min="1" max="1" width="5.5" style="6" customWidth="1"/>
    <col min="2" max="2" width="14.3984375" style="6" customWidth="1"/>
    <col min="3" max="3" width="37.09765625" style="23" customWidth="1"/>
    <col min="4" max="4" width="18.5" style="26" customWidth="1"/>
    <col min="5" max="5" width="11.59765625" style="23" customWidth="1"/>
    <col min="6" max="7" width="15.796875" style="85" hidden="1" customWidth="1"/>
    <col min="8" max="8" width="14.3984375" style="26" hidden="1" customWidth="1"/>
    <col min="9" max="9" width="46.3984375" style="26" hidden="1" customWidth="1"/>
    <col min="10" max="10" width="15.796875" style="85" hidden="1" customWidth="1"/>
    <col min="11" max="11" width="37.796875" style="26" hidden="1" customWidth="1"/>
    <col min="12" max="12" width="15.796875" style="85" hidden="1" customWidth="1"/>
    <col min="13" max="13" width="37.796875" style="26" hidden="1" customWidth="1"/>
    <col min="14" max="14" width="41" style="24" hidden="1" customWidth="1"/>
    <col min="15" max="15" width="9.19921875" style="25" hidden="1" customWidth="1"/>
    <col min="16" max="16" width="44.09765625" style="24" hidden="1" customWidth="1"/>
    <col min="17" max="17" width="9.19921875" style="25" hidden="1" customWidth="1"/>
    <col min="18" max="18" width="32.796875" style="24" hidden="1" customWidth="1"/>
    <col min="19" max="19" width="25.5" style="26" hidden="1" customWidth="1"/>
    <col min="20" max="20" width="14.5" style="26" hidden="1" customWidth="1"/>
    <col min="21" max="21" width="15.796875" style="85" hidden="1" customWidth="1"/>
    <col min="22" max="24" width="10.69921875" style="6" customWidth="1"/>
    <col min="25" max="16384" width="8.796875" style="6"/>
  </cols>
  <sheetData>
    <row r="1" spans="1:24" ht="27" customHeight="1" x14ac:dyDescent="0.45">
      <c r="A1" s="248" t="s">
        <v>855</v>
      </c>
      <c r="B1" s="248"/>
      <c r="C1" s="248"/>
      <c r="D1" s="248"/>
      <c r="E1" s="248"/>
      <c r="F1" s="248"/>
      <c r="G1" s="248"/>
      <c r="H1" s="248"/>
      <c r="I1" s="248"/>
      <c r="J1" s="248"/>
      <c r="K1" s="248"/>
      <c r="L1" s="248"/>
      <c r="M1" s="248"/>
      <c r="N1" s="248"/>
      <c r="O1" s="248"/>
      <c r="P1" s="248"/>
      <c r="Q1" s="248"/>
      <c r="R1" s="248"/>
      <c r="S1" s="248"/>
      <c r="T1" s="248"/>
      <c r="U1" s="248"/>
      <c r="V1" s="248"/>
      <c r="W1" s="248"/>
      <c r="X1" s="248"/>
    </row>
    <row r="2" spans="1:24" s="136" customFormat="1" ht="25.05" customHeight="1" x14ac:dyDescent="0.45">
      <c r="A2" s="249" t="s">
        <v>233</v>
      </c>
      <c r="B2" s="250" t="s">
        <v>231</v>
      </c>
      <c r="C2" s="253" t="s">
        <v>226</v>
      </c>
      <c r="D2" s="254" t="s">
        <v>227</v>
      </c>
      <c r="E2" s="253" t="s">
        <v>232</v>
      </c>
      <c r="F2" s="216"/>
      <c r="G2" s="216"/>
      <c r="H2" s="133"/>
      <c r="I2" s="133"/>
      <c r="J2" s="216"/>
      <c r="K2" s="133"/>
      <c r="L2" s="216"/>
      <c r="M2" s="133"/>
      <c r="N2" s="134"/>
      <c r="O2" s="135"/>
      <c r="P2" s="134"/>
      <c r="Q2" s="135"/>
      <c r="R2" s="134"/>
      <c r="S2" s="133"/>
      <c r="T2" s="133"/>
      <c r="U2" s="216"/>
      <c r="V2" s="249" t="s">
        <v>845</v>
      </c>
      <c r="W2" s="249"/>
      <c r="X2" s="249"/>
    </row>
    <row r="3" spans="1:24" s="136" customFormat="1" ht="36" customHeight="1" x14ac:dyDescent="0.45">
      <c r="A3" s="249"/>
      <c r="B3" s="251"/>
      <c r="C3" s="253"/>
      <c r="D3" s="254"/>
      <c r="E3" s="253"/>
      <c r="F3" s="216"/>
      <c r="G3" s="216"/>
      <c r="H3" s="133"/>
      <c r="I3" s="133"/>
      <c r="J3" s="216"/>
      <c r="K3" s="133"/>
      <c r="L3" s="216"/>
      <c r="M3" s="133"/>
      <c r="N3" s="134"/>
      <c r="O3" s="135"/>
      <c r="P3" s="134"/>
      <c r="Q3" s="135"/>
      <c r="R3" s="134"/>
      <c r="S3" s="133"/>
      <c r="T3" s="133"/>
      <c r="U3" s="216"/>
      <c r="V3" s="216" t="s">
        <v>856</v>
      </c>
      <c r="W3" s="216" t="s">
        <v>858</v>
      </c>
      <c r="X3" s="216" t="s">
        <v>857</v>
      </c>
    </row>
    <row r="4" spans="1:24" s="136" customFormat="1" ht="25.05" customHeight="1" x14ac:dyDescent="0.45">
      <c r="A4" s="249"/>
      <c r="B4" s="252"/>
      <c r="C4" s="253"/>
      <c r="D4" s="254"/>
      <c r="E4" s="253"/>
      <c r="F4" s="216" t="s">
        <v>846</v>
      </c>
      <c r="G4" s="216" t="s">
        <v>847</v>
      </c>
      <c r="H4" s="216" t="s">
        <v>682</v>
      </c>
      <c r="I4" s="216" t="s">
        <v>683</v>
      </c>
      <c r="J4" s="216" t="s">
        <v>833</v>
      </c>
      <c r="K4" s="216" t="s">
        <v>821</v>
      </c>
      <c r="L4" s="216" t="s">
        <v>813</v>
      </c>
      <c r="M4" s="216" t="s">
        <v>821</v>
      </c>
      <c r="N4" s="215" t="s">
        <v>275</v>
      </c>
      <c r="O4" s="138" t="s">
        <v>489</v>
      </c>
      <c r="P4" s="139" t="s">
        <v>276</v>
      </c>
      <c r="Q4" s="140" t="s">
        <v>489</v>
      </c>
      <c r="R4" s="139" t="s">
        <v>277</v>
      </c>
      <c r="S4" s="216" t="s">
        <v>230</v>
      </c>
      <c r="T4" s="216" t="s">
        <v>229</v>
      </c>
      <c r="U4" s="216"/>
      <c r="V4" s="214" t="s">
        <v>849</v>
      </c>
      <c r="W4" s="214" t="s">
        <v>850</v>
      </c>
      <c r="X4" s="214" t="s">
        <v>851</v>
      </c>
    </row>
    <row r="5" spans="1:24" s="136" customFormat="1" ht="19.95" hidden="1" customHeight="1" x14ac:dyDescent="0.45">
      <c r="A5" s="141">
        <v>1</v>
      </c>
      <c r="B5" s="142" t="s">
        <v>102</v>
      </c>
      <c r="C5" s="143" t="s">
        <v>101</v>
      </c>
      <c r="D5" s="144" t="s">
        <v>103</v>
      </c>
      <c r="E5" s="203" t="s">
        <v>236</v>
      </c>
      <c r="F5" s="145" t="s">
        <v>678</v>
      </c>
      <c r="G5" s="146" t="s">
        <v>687</v>
      </c>
      <c r="H5" s="144" t="s">
        <v>688</v>
      </c>
      <c r="I5" s="144" t="s">
        <v>689</v>
      </c>
      <c r="J5" s="146" t="s">
        <v>687</v>
      </c>
      <c r="K5" s="144"/>
      <c r="L5" s="145" t="s">
        <v>678</v>
      </c>
      <c r="M5" s="144"/>
      <c r="N5" s="147">
        <v>1281</v>
      </c>
      <c r="O5" s="148">
        <v>1281</v>
      </c>
      <c r="P5" s="147">
        <v>2716</v>
      </c>
      <c r="Q5" s="148">
        <v>2716</v>
      </c>
      <c r="R5" s="149"/>
      <c r="S5" s="150" t="s">
        <v>537</v>
      </c>
      <c r="T5" s="150"/>
      <c r="U5" s="146">
        <v>4</v>
      </c>
      <c r="V5" s="209" t="s">
        <v>687</v>
      </c>
      <c r="W5" s="210"/>
      <c r="X5" s="210"/>
    </row>
    <row r="6" spans="1:24" s="136" customFormat="1" ht="19.95" customHeight="1" x14ac:dyDescent="0.45">
      <c r="A6" s="141">
        <v>2</v>
      </c>
      <c r="B6" s="152" t="s">
        <v>10</v>
      </c>
      <c r="C6" s="153" t="s">
        <v>9</v>
      </c>
      <c r="D6" s="144" t="s">
        <v>3</v>
      </c>
      <c r="E6" s="204" t="s">
        <v>236</v>
      </c>
      <c r="F6" s="145" t="s">
        <v>678</v>
      </c>
      <c r="G6" s="146" t="s">
        <v>687</v>
      </c>
      <c r="H6" s="144" t="s">
        <v>707</v>
      </c>
      <c r="I6" s="144"/>
      <c r="J6" s="146" t="s">
        <v>687</v>
      </c>
      <c r="K6" s="144"/>
      <c r="L6" s="145" t="s">
        <v>678</v>
      </c>
      <c r="M6" s="144"/>
      <c r="N6" s="154" t="s">
        <v>372</v>
      </c>
      <c r="O6" s="155">
        <v>966</v>
      </c>
      <c r="P6" s="154" t="s">
        <v>373</v>
      </c>
      <c r="Q6" s="155">
        <v>127</v>
      </c>
      <c r="R6" s="156" t="s">
        <v>373</v>
      </c>
      <c r="S6" s="157" t="s">
        <v>278</v>
      </c>
      <c r="T6" s="157" t="s">
        <v>254</v>
      </c>
      <c r="U6" s="146">
        <v>4</v>
      </c>
      <c r="V6" s="210"/>
      <c r="W6" s="210"/>
      <c r="X6" s="209" t="s">
        <v>687</v>
      </c>
    </row>
    <row r="7" spans="1:24" s="136" customFormat="1" ht="19.95" hidden="1" customHeight="1" x14ac:dyDescent="0.45">
      <c r="A7" s="141">
        <v>3</v>
      </c>
      <c r="B7" s="152" t="s">
        <v>12</v>
      </c>
      <c r="C7" s="153" t="s">
        <v>11</v>
      </c>
      <c r="D7" s="157" t="s">
        <v>13</v>
      </c>
      <c r="E7" s="204" t="s">
        <v>236</v>
      </c>
      <c r="F7" s="145" t="s">
        <v>678</v>
      </c>
      <c r="G7" s="146" t="s">
        <v>715</v>
      </c>
      <c r="H7" s="157" t="s">
        <v>730</v>
      </c>
      <c r="I7" s="157" t="s">
        <v>731</v>
      </c>
      <c r="J7" s="146" t="s">
        <v>687</v>
      </c>
      <c r="K7" s="144" t="s">
        <v>807</v>
      </c>
      <c r="L7" s="145" t="s">
        <v>678</v>
      </c>
      <c r="M7" s="144"/>
      <c r="N7" s="154" t="s">
        <v>385</v>
      </c>
      <c r="O7" s="155">
        <v>10</v>
      </c>
      <c r="P7" s="154"/>
      <c r="Q7" s="155"/>
      <c r="R7" s="156"/>
      <c r="S7" s="157" t="s">
        <v>242</v>
      </c>
      <c r="T7" s="157"/>
      <c r="U7" s="146">
        <v>4</v>
      </c>
      <c r="V7" s="209" t="s">
        <v>687</v>
      </c>
      <c r="W7" s="210"/>
      <c r="X7" s="210"/>
    </row>
    <row r="8" spans="1:24" s="136" customFormat="1" ht="19.95" hidden="1" customHeight="1" x14ac:dyDescent="0.45">
      <c r="A8" s="141">
        <v>4</v>
      </c>
      <c r="B8" s="152" t="s">
        <v>16</v>
      </c>
      <c r="C8" s="153" t="s">
        <v>18</v>
      </c>
      <c r="D8" s="157" t="s">
        <v>17</v>
      </c>
      <c r="E8" s="204" t="s">
        <v>236</v>
      </c>
      <c r="F8" s="145" t="s">
        <v>678</v>
      </c>
      <c r="G8" s="146" t="s">
        <v>687</v>
      </c>
      <c r="H8" s="157" t="s">
        <v>725</v>
      </c>
      <c r="I8" s="157"/>
      <c r="J8" s="146" t="s">
        <v>687</v>
      </c>
      <c r="K8" s="144"/>
      <c r="L8" s="145" t="s">
        <v>678</v>
      </c>
      <c r="M8" s="144"/>
      <c r="N8" s="147" t="s">
        <v>340</v>
      </c>
      <c r="O8" s="148">
        <v>7</v>
      </c>
      <c r="P8" s="147" t="s">
        <v>538</v>
      </c>
      <c r="Q8" s="148">
        <f>92+2+5</f>
        <v>99</v>
      </c>
      <c r="R8" s="156" t="s">
        <v>644</v>
      </c>
      <c r="S8" s="157" t="s">
        <v>645</v>
      </c>
      <c r="T8" s="157"/>
      <c r="U8" s="146">
        <v>4</v>
      </c>
      <c r="V8" s="210"/>
      <c r="W8" s="209" t="s">
        <v>687</v>
      </c>
      <c r="X8" s="210"/>
    </row>
    <row r="9" spans="1:24" s="136" customFormat="1" ht="19.95" hidden="1" customHeight="1" x14ac:dyDescent="0.45">
      <c r="A9" s="141">
        <v>5</v>
      </c>
      <c r="B9" s="151" t="s">
        <v>16</v>
      </c>
      <c r="C9" s="158" t="s">
        <v>19</v>
      </c>
      <c r="D9" s="159" t="s">
        <v>17</v>
      </c>
      <c r="E9" s="205" t="s">
        <v>234</v>
      </c>
      <c r="F9" s="145" t="s">
        <v>678</v>
      </c>
      <c r="G9" s="146" t="s">
        <v>687</v>
      </c>
      <c r="H9" s="144" t="s">
        <v>725</v>
      </c>
      <c r="I9" s="159"/>
      <c r="J9" s="146" t="s">
        <v>687</v>
      </c>
      <c r="K9" s="159"/>
      <c r="L9" s="145" t="s">
        <v>678</v>
      </c>
      <c r="M9" s="159"/>
      <c r="N9" s="147"/>
      <c r="O9" s="148"/>
      <c r="P9" s="160" t="s">
        <v>342</v>
      </c>
      <c r="Q9" s="161">
        <f>39+28+2+3+3+2+4</f>
        <v>81</v>
      </c>
      <c r="R9" s="156" t="s">
        <v>644</v>
      </c>
      <c r="S9" s="157" t="s">
        <v>645</v>
      </c>
      <c r="T9" s="157"/>
      <c r="U9" s="146">
        <v>4</v>
      </c>
      <c r="V9" s="210"/>
      <c r="W9" s="209" t="s">
        <v>687</v>
      </c>
      <c r="X9" s="210"/>
    </row>
    <row r="10" spans="1:24" s="136" customFormat="1" ht="19.95" hidden="1" customHeight="1" x14ac:dyDescent="0.45">
      <c r="A10" s="141">
        <v>6</v>
      </c>
      <c r="B10" s="152" t="s">
        <v>16</v>
      </c>
      <c r="C10" s="153" t="s">
        <v>20</v>
      </c>
      <c r="D10" s="144" t="s">
        <v>17</v>
      </c>
      <c r="E10" s="204" t="s">
        <v>236</v>
      </c>
      <c r="F10" s="145" t="s">
        <v>678</v>
      </c>
      <c r="G10" s="146" t="s">
        <v>687</v>
      </c>
      <c r="H10" s="144" t="s">
        <v>725</v>
      </c>
      <c r="I10" s="144"/>
      <c r="J10" s="146" t="s">
        <v>687</v>
      </c>
      <c r="K10" s="144"/>
      <c r="L10" s="145" t="s">
        <v>678</v>
      </c>
      <c r="M10" s="144"/>
      <c r="N10" s="147" t="s">
        <v>343</v>
      </c>
      <c r="O10" s="148">
        <f>1+1</f>
        <v>2</v>
      </c>
      <c r="P10" s="160" t="s">
        <v>344</v>
      </c>
      <c r="Q10" s="161">
        <f>7+7+4+30+16+1+1</f>
        <v>66</v>
      </c>
      <c r="R10" s="156" t="s">
        <v>644</v>
      </c>
      <c r="S10" s="157" t="s">
        <v>645</v>
      </c>
      <c r="T10" s="157"/>
      <c r="U10" s="146">
        <v>4</v>
      </c>
      <c r="V10" s="210"/>
      <c r="W10" s="209" t="s">
        <v>687</v>
      </c>
      <c r="X10" s="210"/>
    </row>
    <row r="11" spans="1:24" s="163" customFormat="1" ht="19.95" hidden="1" customHeight="1" x14ac:dyDescent="0.45">
      <c r="A11" s="141">
        <v>7</v>
      </c>
      <c r="B11" s="141" t="s">
        <v>16</v>
      </c>
      <c r="C11" s="162" t="s">
        <v>345</v>
      </c>
      <c r="D11" s="159" t="s">
        <v>17</v>
      </c>
      <c r="E11" s="206" t="s">
        <v>234</v>
      </c>
      <c r="F11" s="145" t="s">
        <v>678</v>
      </c>
      <c r="G11" s="146" t="s">
        <v>687</v>
      </c>
      <c r="H11" s="159" t="s">
        <v>726</v>
      </c>
      <c r="I11" s="159"/>
      <c r="J11" s="146" t="s">
        <v>687</v>
      </c>
      <c r="K11" s="159"/>
      <c r="L11" s="145" t="s">
        <v>678</v>
      </c>
      <c r="M11" s="159"/>
      <c r="N11" s="147"/>
      <c r="O11" s="148"/>
      <c r="P11" s="160" t="s">
        <v>346</v>
      </c>
      <c r="Q11" s="161">
        <f>17+2+16+34+28+8+6+15+3+1+3</f>
        <v>133</v>
      </c>
      <c r="R11" s="149" t="s">
        <v>644</v>
      </c>
      <c r="S11" s="150" t="s">
        <v>645</v>
      </c>
      <c r="T11" s="150" t="s">
        <v>347</v>
      </c>
      <c r="U11" s="146">
        <v>4</v>
      </c>
      <c r="V11" s="209" t="s">
        <v>687</v>
      </c>
      <c r="W11" s="211"/>
      <c r="X11" s="211"/>
    </row>
    <row r="12" spans="1:24" s="136" customFormat="1" ht="19.95" hidden="1" customHeight="1" x14ac:dyDescent="0.45">
      <c r="A12" s="141">
        <v>8</v>
      </c>
      <c r="B12" s="142" t="s">
        <v>16</v>
      </c>
      <c r="C12" s="143" t="s">
        <v>21</v>
      </c>
      <c r="D12" s="144" t="s">
        <v>17</v>
      </c>
      <c r="E12" s="203" t="s">
        <v>236</v>
      </c>
      <c r="F12" s="145" t="s">
        <v>678</v>
      </c>
      <c r="G12" s="146" t="s">
        <v>687</v>
      </c>
      <c r="H12" s="144" t="s">
        <v>725</v>
      </c>
      <c r="I12" s="144"/>
      <c r="J12" s="146" t="s">
        <v>687</v>
      </c>
      <c r="K12" s="144"/>
      <c r="L12" s="145" t="s">
        <v>678</v>
      </c>
      <c r="M12" s="144"/>
      <c r="N12" s="147" t="s">
        <v>348</v>
      </c>
      <c r="O12" s="148">
        <f>28+1</f>
        <v>29</v>
      </c>
      <c r="P12" s="147" t="s">
        <v>349</v>
      </c>
      <c r="Q12" s="148">
        <f>92+52+3+32</f>
        <v>179</v>
      </c>
      <c r="R12" s="149" t="s">
        <v>644</v>
      </c>
      <c r="S12" s="150" t="s">
        <v>645</v>
      </c>
      <c r="T12" s="150"/>
      <c r="U12" s="146">
        <v>4</v>
      </c>
      <c r="V12" s="209" t="s">
        <v>687</v>
      </c>
      <c r="W12" s="210"/>
      <c r="X12" s="210"/>
    </row>
    <row r="13" spans="1:24" s="163" customFormat="1" ht="19.95" hidden="1" customHeight="1" x14ac:dyDescent="0.45">
      <c r="A13" s="141">
        <v>9</v>
      </c>
      <c r="B13" s="141" t="s">
        <v>16</v>
      </c>
      <c r="C13" s="162" t="s">
        <v>22</v>
      </c>
      <c r="D13" s="159" t="s">
        <v>17</v>
      </c>
      <c r="E13" s="206" t="s">
        <v>234</v>
      </c>
      <c r="F13" s="145" t="s">
        <v>678</v>
      </c>
      <c r="G13" s="146" t="s">
        <v>687</v>
      </c>
      <c r="H13" s="159" t="s">
        <v>725</v>
      </c>
      <c r="I13" s="159"/>
      <c r="J13" s="146" t="s">
        <v>687</v>
      </c>
      <c r="K13" s="159"/>
      <c r="L13" s="145" t="s">
        <v>678</v>
      </c>
      <c r="M13" s="159"/>
      <c r="N13" s="147"/>
      <c r="O13" s="148"/>
      <c r="P13" s="160" t="s">
        <v>350</v>
      </c>
      <c r="Q13" s="161">
        <f>46+73+19+2+2+40+2+4+9+1+2</f>
        <v>200</v>
      </c>
      <c r="R13" s="149" t="s">
        <v>644</v>
      </c>
      <c r="S13" s="150" t="s">
        <v>645</v>
      </c>
      <c r="T13" s="150"/>
      <c r="U13" s="146">
        <v>4</v>
      </c>
      <c r="V13" s="211"/>
      <c r="W13" s="209" t="s">
        <v>687</v>
      </c>
      <c r="X13" s="211"/>
    </row>
    <row r="14" spans="1:24" s="136" customFormat="1" ht="19.95" hidden="1" customHeight="1" x14ac:dyDescent="0.45">
      <c r="A14" s="141">
        <v>10</v>
      </c>
      <c r="B14" s="141" t="s">
        <v>16</v>
      </c>
      <c r="C14" s="162" t="s">
        <v>23</v>
      </c>
      <c r="D14" s="164" t="s">
        <v>17</v>
      </c>
      <c r="E14" s="206" t="s">
        <v>234</v>
      </c>
      <c r="F14" s="145" t="s">
        <v>678</v>
      </c>
      <c r="G14" s="146" t="s">
        <v>687</v>
      </c>
      <c r="H14" s="159" t="s">
        <v>725</v>
      </c>
      <c r="I14" s="159"/>
      <c r="J14" s="146" t="s">
        <v>687</v>
      </c>
      <c r="K14" s="159"/>
      <c r="L14" s="145" t="s">
        <v>678</v>
      </c>
      <c r="M14" s="159"/>
      <c r="N14" s="147" t="s">
        <v>549</v>
      </c>
      <c r="O14" s="148">
        <v>31</v>
      </c>
      <c r="P14" s="165" t="s">
        <v>548</v>
      </c>
      <c r="Q14" s="161">
        <f>121+19+4+35+4+1</f>
        <v>184</v>
      </c>
      <c r="R14" s="149" t="s">
        <v>644</v>
      </c>
      <c r="S14" s="150" t="s">
        <v>645</v>
      </c>
      <c r="T14" s="150"/>
      <c r="U14" s="146">
        <v>4</v>
      </c>
      <c r="V14" s="209" t="s">
        <v>687</v>
      </c>
      <c r="W14" s="210"/>
      <c r="X14" s="210"/>
    </row>
    <row r="15" spans="1:24" s="136" customFormat="1" ht="19.95" hidden="1" customHeight="1" x14ac:dyDescent="0.45">
      <c r="A15" s="141">
        <v>11</v>
      </c>
      <c r="B15" s="142" t="s">
        <v>16</v>
      </c>
      <c r="C15" s="143" t="s">
        <v>24</v>
      </c>
      <c r="D15" s="166" t="s">
        <v>17</v>
      </c>
      <c r="E15" s="203" t="s">
        <v>236</v>
      </c>
      <c r="F15" s="145" t="s">
        <v>678</v>
      </c>
      <c r="G15" s="146" t="s">
        <v>687</v>
      </c>
      <c r="H15" s="159" t="s">
        <v>725</v>
      </c>
      <c r="I15" s="144"/>
      <c r="J15" s="146" t="s">
        <v>687</v>
      </c>
      <c r="K15" s="144"/>
      <c r="L15" s="145" t="s">
        <v>678</v>
      </c>
      <c r="M15" s="144"/>
      <c r="N15" s="147" t="s">
        <v>351</v>
      </c>
      <c r="O15" s="148">
        <v>2</v>
      </c>
      <c r="P15" s="160" t="s">
        <v>553</v>
      </c>
      <c r="Q15" s="161">
        <f>116+2+2+16+2+4+7+6+1+2+2</f>
        <v>160</v>
      </c>
      <c r="R15" s="149" t="s">
        <v>644</v>
      </c>
      <c r="S15" s="150" t="s">
        <v>645</v>
      </c>
      <c r="T15" s="150"/>
      <c r="U15" s="146">
        <v>4</v>
      </c>
      <c r="V15" s="209" t="s">
        <v>687</v>
      </c>
      <c r="W15" s="210"/>
      <c r="X15" s="210"/>
    </row>
    <row r="16" spans="1:24" s="163" customFormat="1" ht="19.95" hidden="1" customHeight="1" x14ac:dyDescent="0.45">
      <c r="A16" s="141">
        <v>12</v>
      </c>
      <c r="B16" s="142" t="s">
        <v>16</v>
      </c>
      <c r="C16" s="143" t="s">
        <v>26</v>
      </c>
      <c r="D16" s="166" t="s">
        <v>17</v>
      </c>
      <c r="E16" s="203" t="s">
        <v>236</v>
      </c>
      <c r="F16" s="145" t="s">
        <v>678</v>
      </c>
      <c r="G16" s="146" t="s">
        <v>687</v>
      </c>
      <c r="H16" s="159" t="s">
        <v>725</v>
      </c>
      <c r="I16" s="144"/>
      <c r="J16" s="146" t="s">
        <v>687</v>
      </c>
      <c r="K16" s="144"/>
      <c r="L16" s="145" t="s">
        <v>678</v>
      </c>
      <c r="M16" s="144"/>
      <c r="N16" s="147" t="s">
        <v>354</v>
      </c>
      <c r="O16" s="148">
        <v>4</v>
      </c>
      <c r="P16" s="160" t="s">
        <v>554</v>
      </c>
      <c r="Q16" s="161">
        <f>305+50+14+3+42+16+4+16+10+5+5</f>
        <v>470</v>
      </c>
      <c r="R16" s="149" t="s">
        <v>644</v>
      </c>
      <c r="S16" s="150" t="s">
        <v>645</v>
      </c>
      <c r="T16" s="150"/>
      <c r="U16" s="146">
        <v>4</v>
      </c>
      <c r="V16" s="209" t="s">
        <v>687</v>
      </c>
      <c r="W16" s="211"/>
      <c r="X16" s="211"/>
    </row>
    <row r="17" spans="1:24" s="163" customFormat="1" ht="19.95" hidden="1" customHeight="1" x14ac:dyDescent="0.45">
      <c r="A17" s="141">
        <v>13</v>
      </c>
      <c r="B17" s="142" t="s">
        <v>16</v>
      </c>
      <c r="C17" s="143" t="s">
        <v>27</v>
      </c>
      <c r="D17" s="166" t="s">
        <v>17</v>
      </c>
      <c r="E17" s="203" t="s">
        <v>236</v>
      </c>
      <c r="F17" s="145" t="s">
        <v>678</v>
      </c>
      <c r="G17" s="146" t="s">
        <v>687</v>
      </c>
      <c r="H17" s="144" t="s">
        <v>726</v>
      </c>
      <c r="I17" s="144"/>
      <c r="J17" s="146" t="s">
        <v>687</v>
      </c>
      <c r="K17" s="144"/>
      <c r="L17" s="145" t="s">
        <v>678</v>
      </c>
      <c r="M17" s="144"/>
      <c r="N17" s="147" t="s">
        <v>355</v>
      </c>
      <c r="O17" s="148">
        <v>1</v>
      </c>
      <c r="P17" s="147" t="s">
        <v>356</v>
      </c>
      <c r="Q17" s="148">
        <f>63+2+74+4+5+1</f>
        <v>149</v>
      </c>
      <c r="R17" s="149" t="s">
        <v>245</v>
      </c>
      <c r="S17" s="150" t="s">
        <v>646</v>
      </c>
      <c r="T17" s="150"/>
      <c r="U17" s="146">
        <v>4</v>
      </c>
      <c r="V17" s="209" t="s">
        <v>687</v>
      </c>
      <c r="W17" s="211"/>
      <c r="X17" s="211"/>
    </row>
    <row r="18" spans="1:24" s="136" customFormat="1" ht="19.95" hidden="1" customHeight="1" x14ac:dyDescent="0.45">
      <c r="A18" s="141">
        <v>14</v>
      </c>
      <c r="B18" s="142" t="s">
        <v>16</v>
      </c>
      <c r="C18" s="143" t="s">
        <v>116</v>
      </c>
      <c r="D18" s="166" t="s">
        <v>17</v>
      </c>
      <c r="E18" s="203" t="s">
        <v>236</v>
      </c>
      <c r="F18" s="145" t="s">
        <v>678</v>
      </c>
      <c r="G18" s="146" t="s">
        <v>687</v>
      </c>
      <c r="H18" s="144" t="s">
        <v>726</v>
      </c>
      <c r="I18" s="144"/>
      <c r="J18" s="146" t="s">
        <v>687</v>
      </c>
      <c r="K18" s="144"/>
      <c r="L18" s="145" t="s">
        <v>678</v>
      </c>
      <c r="M18" s="144"/>
      <c r="N18" s="147" t="s">
        <v>357</v>
      </c>
      <c r="O18" s="148">
        <f>1+1+2+8+7</f>
        <v>19</v>
      </c>
      <c r="P18" s="147" t="s">
        <v>358</v>
      </c>
      <c r="Q18" s="148">
        <f>2+4+46+2+8</f>
        <v>62</v>
      </c>
      <c r="R18" s="149" t="s">
        <v>644</v>
      </c>
      <c r="S18" s="150" t="s">
        <v>645</v>
      </c>
      <c r="T18" s="150"/>
      <c r="U18" s="146">
        <v>4</v>
      </c>
      <c r="V18" s="209" t="s">
        <v>687</v>
      </c>
      <c r="W18" s="210"/>
      <c r="X18" s="210"/>
    </row>
    <row r="19" spans="1:24" s="136" customFormat="1" ht="19.95" customHeight="1" x14ac:dyDescent="0.45">
      <c r="A19" s="141">
        <v>15</v>
      </c>
      <c r="B19" s="142" t="s">
        <v>600</v>
      </c>
      <c r="C19" s="143" t="s">
        <v>28</v>
      </c>
      <c r="D19" s="166" t="s">
        <v>29</v>
      </c>
      <c r="E19" s="203" t="s">
        <v>236</v>
      </c>
      <c r="F19" s="145" t="s">
        <v>679</v>
      </c>
      <c r="G19" s="167" t="s">
        <v>690</v>
      </c>
      <c r="H19" s="144" t="s">
        <v>776</v>
      </c>
      <c r="I19" s="144" t="s">
        <v>777</v>
      </c>
      <c r="J19" s="168" t="s">
        <v>687</v>
      </c>
      <c r="K19" s="169" t="s">
        <v>810</v>
      </c>
      <c r="L19" s="145" t="s">
        <v>678</v>
      </c>
      <c r="M19" s="169"/>
      <c r="N19" s="147" t="s">
        <v>387</v>
      </c>
      <c r="O19" s="148">
        <v>308</v>
      </c>
      <c r="P19" s="147" t="s">
        <v>388</v>
      </c>
      <c r="Q19" s="148">
        <v>28</v>
      </c>
      <c r="R19" s="149"/>
      <c r="S19" s="150" t="s">
        <v>601</v>
      </c>
      <c r="T19" s="150"/>
      <c r="U19" s="146">
        <v>3</v>
      </c>
      <c r="V19" s="210"/>
      <c r="W19" s="210"/>
      <c r="X19" s="209" t="s">
        <v>687</v>
      </c>
    </row>
    <row r="20" spans="1:24" s="136" customFormat="1" ht="19.95" customHeight="1" x14ac:dyDescent="0.45">
      <c r="A20" s="141">
        <v>16</v>
      </c>
      <c r="B20" s="142" t="s">
        <v>600</v>
      </c>
      <c r="C20" s="143" t="s">
        <v>31</v>
      </c>
      <c r="D20" s="166" t="s">
        <v>29</v>
      </c>
      <c r="E20" s="203" t="s">
        <v>236</v>
      </c>
      <c r="F20" s="145" t="s">
        <v>679</v>
      </c>
      <c r="G20" s="167" t="s">
        <v>690</v>
      </c>
      <c r="H20" s="144" t="s">
        <v>776</v>
      </c>
      <c r="I20" s="144" t="s">
        <v>777</v>
      </c>
      <c r="J20" s="168" t="s">
        <v>687</v>
      </c>
      <c r="K20" s="169" t="s">
        <v>810</v>
      </c>
      <c r="L20" s="145" t="s">
        <v>678</v>
      </c>
      <c r="M20" s="169"/>
      <c r="N20" s="147" t="s">
        <v>603</v>
      </c>
      <c r="O20" s="148">
        <v>138</v>
      </c>
      <c r="P20" s="147" t="s">
        <v>390</v>
      </c>
      <c r="Q20" s="148">
        <v>21</v>
      </c>
      <c r="R20" s="149"/>
      <c r="S20" s="150" t="s">
        <v>601</v>
      </c>
      <c r="T20" s="150"/>
      <c r="U20" s="146">
        <v>3</v>
      </c>
      <c r="V20" s="210"/>
      <c r="W20" s="210"/>
      <c r="X20" s="209" t="s">
        <v>687</v>
      </c>
    </row>
    <row r="21" spans="1:24" s="136" customFormat="1" ht="30" customHeight="1" x14ac:dyDescent="0.45">
      <c r="A21" s="141">
        <v>17</v>
      </c>
      <c r="B21" s="142" t="s">
        <v>600</v>
      </c>
      <c r="C21" s="149" t="s">
        <v>531</v>
      </c>
      <c r="D21" s="166" t="s">
        <v>29</v>
      </c>
      <c r="E21" s="203" t="s">
        <v>236</v>
      </c>
      <c r="F21" s="145" t="s">
        <v>679</v>
      </c>
      <c r="G21" s="167" t="s">
        <v>690</v>
      </c>
      <c r="H21" s="144" t="s">
        <v>776</v>
      </c>
      <c r="I21" s="144" t="s">
        <v>777</v>
      </c>
      <c r="J21" s="168" t="s">
        <v>687</v>
      </c>
      <c r="K21" s="169" t="s">
        <v>818</v>
      </c>
      <c r="L21" s="145" t="s">
        <v>678</v>
      </c>
      <c r="M21" s="169"/>
      <c r="N21" s="147" t="s">
        <v>604</v>
      </c>
      <c r="O21" s="148">
        <v>306</v>
      </c>
      <c r="P21" s="147" t="s">
        <v>605</v>
      </c>
      <c r="Q21" s="148">
        <v>62</v>
      </c>
      <c r="R21" s="149"/>
      <c r="S21" s="150" t="s">
        <v>601</v>
      </c>
      <c r="T21" s="150"/>
      <c r="U21" s="146">
        <v>3</v>
      </c>
      <c r="V21" s="210"/>
      <c r="W21" s="210"/>
      <c r="X21" s="209" t="s">
        <v>687</v>
      </c>
    </row>
    <row r="22" spans="1:24" s="136" customFormat="1" ht="30" customHeight="1" x14ac:dyDescent="0.45">
      <c r="A22" s="141">
        <v>18</v>
      </c>
      <c r="B22" s="141" t="s">
        <v>600</v>
      </c>
      <c r="C22" s="149" t="s">
        <v>530</v>
      </c>
      <c r="D22" s="164" t="s">
        <v>29</v>
      </c>
      <c r="E22" s="203" t="s">
        <v>234</v>
      </c>
      <c r="F22" s="145" t="s">
        <v>679</v>
      </c>
      <c r="G22" s="167" t="s">
        <v>690</v>
      </c>
      <c r="H22" s="144" t="s">
        <v>776</v>
      </c>
      <c r="I22" s="144" t="s">
        <v>777</v>
      </c>
      <c r="J22" s="168" t="s">
        <v>687</v>
      </c>
      <c r="K22" s="169" t="s">
        <v>818</v>
      </c>
      <c r="L22" s="145" t="s">
        <v>678</v>
      </c>
      <c r="M22" s="169"/>
      <c r="N22" s="147">
        <v>0</v>
      </c>
      <c r="O22" s="148"/>
      <c r="P22" s="147" t="s">
        <v>391</v>
      </c>
      <c r="Q22" s="170">
        <v>352</v>
      </c>
      <c r="R22" s="171"/>
      <c r="S22" s="172" t="s">
        <v>601</v>
      </c>
      <c r="T22" s="172"/>
      <c r="U22" s="146">
        <v>3</v>
      </c>
      <c r="V22" s="210"/>
      <c r="W22" s="210"/>
      <c r="X22" s="209" t="s">
        <v>687</v>
      </c>
    </row>
    <row r="23" spans="1:24" s="136" customFormat="1" ht="19.95" hidden="1" customHeight="1" x14ac:dyDescent="0.45">
      <c r="A23" s="141">
        <v>19</v>
      </c>
      <c r="B23" s="141" t="s">
        <v>35</v>
      </c>
      <c r="C23" s="162" t="s">
        <v>39</v>
      </c>
      <c r="D23" s="164" t="s">
        <v>36</v>
      </c>
      <c r="E23" s="206" t="s">
        <v>234</v>
      </c>
      <c r="F23" s="145" t="s">
        <v>679</v>
      </c>
      <c r="G23" s="146" t="s">
        <v>678</v>
      </c>
      <c r="H23" s="146" t="s">
        <v>693</v>
      </c>
      <c r="I23" s="173" t="s">
        <v>676</v>
      </c>
      <c r="J23" s="168" t="s">
        <v>687</v>
      </c>
      <c r="K23" s="173" t="s">
        <v>819</v>
      </c>
      <c r="L23" s="145" t="s">
        <v>678</v>
      </c>
      <c r="M23" s="173"/>
      <c r="N23" s="174"/>
      <c r="O23" s="170"/>
      <c r="P23" s="174" t="s">
        <v>556</v>
      </c>
      <c r="Q23" s="170">
        <f>5+33</f>
        <v>38</v>
      </c>
      <c r="R23" s="171" t="s">
        <v>396</v>
      </c>
      <c r="S23" s="141" t="s">
        <v>395</v>
      </c>
      <c r="T23" s="172" t="s">
        <v>540</v>
      </c>
      <c r="U23" s="146">
        <v>4</v>
      </c>
      <c r="V23" s="210"/>
      <c r="W23" s="209" t="s">
        <v>687</v>
      </c>
      <c r="X23" s="210"/>
    </row>
    <row r="24" spans="1:24" s="136" customFormat="1" ht="19.95" hidden="1" customHeight="1" x14ac:dyDescent="0.45">
      <c r="A24" s="141">
        <v>20</v>
      </c>
      <c r="B24" s="162" t="s">
        <v>255</v>
      </c>
      <c r="C24" s="162" t="s">
        <v>160</v>
      </c>
      <c r="D24" s="164" t="s">
        <v>1</v>
      </c>
      <c r="E24" s="206" t="s">
        <v>234</v>
      </c>
      <c r="F24" s="145" t="s">
        <v>678</v>
      </c>
      <c r="G24" s="146" t="s">
        <v>678</v>
      </c>
      <c r="H24" s="146" t="s">
        <v>693</v>
      </c>
      <c r="I24" s="173" t="s">
        <v>676</v>
      </c>
      <c r="J24" s="168" t="s">
        <v>687</v>
      </c>
      <c r="K24" s="175" t="s">
        <v>820</v>
      </c>
      <c r="L24" s="145" t="s">
        <v>678</v>
      </c>
      <c r="M24" s="175"/>
      <c r="N24" s="174"/>
      <c r="O24" s="170"/>
      <c r="P24" s="174" t="s">
        <v>575</v>
      </c>
      <c r="Q24" s="170">
        <v>7</v>
      </c>
      <c r="R24" s="171" t="s">
        <v>399</v>
      </c>
      <c r="S24" s="141" t="s">
        <v>395</v>
      </c>
      <c r="T24" s="172" t="s">
        <v>540</v>
      </c>
      <c r="U24" s="146">
        <v>4</v>
      </c>
      <c r="V24" s="210"/>
      <c r="W24" s="209" t="s">
        <v>687</v>
      </c>
      <c r="X24" s="210"/>
    </row>
    <row r="25" spans="1:24" s="136" customFormat="1" ht="19.95" hidden="1" customHeight="1" x14ac:dyDescent="0.45">
      <c r="A25" s="141">
        <v>21</v>
      </c>
      <c r="B25" s="162" t="s">
        <v>255</v>
      </c>
      <c r="C25" s="162" t="s">
        <v>161</v>
      </c>
      <c r="D25" s="164" t="s">
        <v>1</v>
      </c>
      <c r="E25" s="206" t="s">
        <v>234</v>
      </c>
      <c r="F25" s="145" t="s">
        <v>678</v>
      </c>
      <c r="G25" s="146" t="s">
        <v>678</v>
      </c>
      <c r="H25" s="146" t="s">
        <v>693</v>
      </c>
      <c r="I25" s="173" t="s">
        <v>676</v>
      </c>
      <c r="J25" s="168" t="s">
        <v>687</v>
      </c>
      <c r="K25" s="175" t="s">
        <v>820</v>
      </c>
      <c r="L25" s="145" t="s">
        <v>678</v>
      </c>
      <c r="M25" s="175"/>
      <c r="N25" s="174"/>
      <c r="O25" s="170"/>
      <c r="P25" s="174" t="s">
        <v>575</v>
      </c>
      <c r="Q25" s="170">
        <v>7</v>
      </c>
      <c r="R25" s="171" t="s">
        <v>399</v>
      </c>
      <c r="S25" s="141" t="s">
        <v>395</v>
      </c>
      <c r="T25" s="172" t="s">
        <v>540</v>
      </c>
      <c r="U25" s="146">
        <v>4</v>
      </c>
      <c r="V25" s="210"/>
      <c r="W25" s="209" t="s">
        <v>687</v>
      </c>
      <c r="X25" s="210"/>
    </row>
    <row r="26" spans="1:24" s="136" customFormat="1" ht="19.95" hidden="1" customHeight="1" x14ac:dyDescent="0.45">
      <c r="A26" s="141">
        <v>22</v>
      </c>
      <c r="B26" s="162" t="s">
        <v>255</v>
      </c>
      <c r="C26" s="162" t="s">
        <v>162</v>
      </c>
      <c r="D26" s="164" t="s">
        <v>1</v>
      </c>
      <c r="E26" s="206" t="s">
        <v>234</v>
      </c>
      <c r="F26" s="145" t="s">
        <v>678</v>
      </c>
      <c r="G26" s="146" t="s">
        <v>678</v>
      </c>
      <c r="H26" s="146" t="s">
        <v>693</v>
      </c>
      <c r="I26" s="173" t="s">
        <v>676</v>
      </c>
      <c r="J26" s="168" t="s">
        <v>687</v>
      </c>
      <c r="K26" s="175" t="s">
        <v>820</v>
      </c>
      <c r="L26" s="145" t="s">
        <v>678</v>
      </c>
      <c r="M26" s="175"/>
      <c r="N26" s="174"/>
      <c r="O26" s="170"/>
      <c r="P26" s="174" t="s">
        <v>576</v>
      </c>
      <c r="Q26" s="170">
        <v>6</v>
      </c>
      <c r="R26" s="171" t="s">
        <v>400</v>
      </c>
      <c r="S26" s="141" t="s">
        <v>395</v>
      </c>
      <c r="T26" s="172" t="s">
        <v>540</v>
      </c>
      <c r="U26" s="146">
        <v>4</v>
      </c>
      <c r="V26" s="210"/>
      <c r="W26" s="209" t="s">
        <v>687</v>
      </c>
      <c r="X26" s="210"/>
    </row>
    <row r="27" spans="1:24" s="163" customFormat="1" ht="19.95" hidden="1" customHeight="1" x14ac:dyDescent="0.45">
      <c r="A27" s="141">
        <v>23</v>
      </c>
      <c r="B27" s="162" t="s">
        <v>255</v>
      </c>
      <c r="C27" s="162" t="s">
        <v>163</v>
      </c>
      <c r="D27" s="164" t="s">
        <v>1</v>
      </c>
      <c r="E27" s="206" t="s">
        <v>234</v>
      </c>
      <c r="F27" s="145" t="s">
        <v>678</v>
      </c>
      <c r="G27" s="146" t="s">
        <v>678</v>
      </c>
      <c r="H27" s="146" t="s">
        <v>693</v>
      </c>
      <c r="I27" s="173" t="s">
        <v>676</v>
      </c>
      <c r="J27" s="168" t="s">
        <v>687</v>
      </c>
      <c r="K27" s="175" t="s">
        <v>820</v>
      </c>
      <c r="L27" s="145" t="s">
        <v>678</v>
      </c>
      <c r="M27" s="175"/>
      <c r="N27" s="174"/>
      <c r="O27" s="170"/>
      <c r="P27" s="174" t="s">
        <v>577</v>
      </c>
      <c r="Q27" s="170">
        <v>4</v>
      </c>
      <c r="R27" s="171" t="s">
        <v>401</v>
      </c>
      <c r="S27" s="141" t="s">
        <v>395</v>
      </c>
      <c r="T27" s="172" t="s">
        <v>540</v>
      </c>
      <c r="U27" s="146">
        <v>4</v>
      </c>
      <c r="V27" s="211"/>
      <c r="W27" s="209" t="s">
        <v>687</v>
      </c>
      <c r="X27" s="211"/>
    </row>
    <row r="28" spans="1:24" s="136" customFormat="1" ht="19.95" hidden="1" customHeight="1" x14ac:dyDescent="0.45">
      <c r="A28" s="141">
        <v>24</v>
      </c>
      <c r="B28" s="162" t="s">
        <v>255</v>
      </c>
      <c r="C28" s="162" t="s">
        <v>164</v>
      </c>
      <c r="D28" s="164" t="s">
        <v>1</v>
      </c>
      <c r="E28" s="206" t="s">
        <v>234</v>
      </c>
      <c r="F28" s="145" t="s">
        <v>678</v>
      </c>
      <c r="G28" s="146" t="s">
        <v>678</v>
      </c>
      <c r="H28" s="146" t="s">
        <v>693</v>
      </c>
      <c r="I28" s="173" t="s">
        <v>676</v>
      </c>
      <c r="J28" s="168" t="s">
        <v>687</v>
      </c>
      <c r="K28" s="175" t="s">
        <v>820</v>
      </c>
      <c r="L28" s="145" t="s">
        <v>678</v>
      </c>
      <c r="M28" s="175"/>
      <c r="N28" s="174"/>
      <c r="O28" s="170"/>
      <c r="P28" s="174" t="s">
        <v>402</v>
      </c>
      <c r="Q28" s="170">
        <v>3</v>
      </c>
      <c r="R28" s="171" t="s">
        <v>403</v>
      </c>
      <c r="S28" s="141" t="s">
        <v>395</v>
      </c>
      <c r="T28" s="172" t="s">
        <v>540</v>
      </c>
      <c r="U28" s="146">
        <v>4</v>
      </c>
      <c r="V28" s="210"/>
      <c r="W28" s="209" t="s">
        <v>687</v>
      </c>
      <c r="X28" s="210"/>
    </row>
    <row r="29" spans="1:24" s="136" customFormat="1" ht="19.95" hidden="1" customHeight="1" x14ac:dyDescent="0.45">
      <c r="A29" s="141">
        <v>25</v>
      </c>
      <c r="B29" s="162" t="s">
        <v>255</v>
      </c>
      <c r="C29" s="162" t="s">
        <v>165</v>
      </c>
      <c r="D29" s="164" t="s">
        <v>1</v>
      </c>
      <c r="E29" s="206" t="s">
        <v>234</v>
      </c>
      <c r="F29" s="145" t="s">
        <v>678</v>
      </c>
      <c r="G29" s="146" t="s">
        <v>678</v>
      </c>
      <c r="H29" s="146" t="s">
        <v>693</v>
      </c>
      <c r="I29" s="173" t="s">
        <v>676</v>
      </c>
      <c r="J29" s="168" t="s">
        <v>687</v>
      </c>
      <c r="K29" s="175" t="s">
        <v>820</v>
      </c>
      <c r="L29" s="145" t="s">
        <v>678</v>
      </c>
      <c r="M29" s="175"/>
      <c r="N29" s="174"/>
      <c r="O29" s="170"/>
      <c r="P29" s="174" t="s">
        <v>578</v>
      </c>
      <c r="Q29" s="170">
        <f>8+15</f>
        <v>23</v>
      </c>
      <c r="R29" s="171" t="s">
        <v>404</v>
      </c>
      <c r="S29" s="141" t="s">
        <v>395</v>
      </c>
      <c r="T29" s="172" t="s">
        <v>540</v>
      </c>
      <c r="U29" s="146">
        <v>4</v>
      </c>
      <c r="V29" s="210"/>
      <c r="W29" s="209" t="s">
        <v>687</v>
      </c>
      <c r="X29" s="210"/>
    </row>
    <row r="30" spans="1:24" s="163" customFormat="1" ht="19.95" hidden="1" customHeight="1" x14ac:dyDescent="0.45">
      <c r="A30" s="141">
        <v>26</v>
      </c>
      <c r="B30" s="162" t="s">
        <v>255</v>
      </c>
      <c r="C30" s="162" t="s">
        <v>166</v>
      </c>
      <c r="D30" s="164" t="s">
        <v>1</v>
      </c>
      <c r="E30" s="206" t="s">
        <v>234</v>
      </c>
      <c r="F30" s="145" t="s">
        <v>678</v>
      </c>
      <c r="G30" s="146" t="s">
        <v>678</v>
      </c>
      <c r="H30" s="146" t="s">
        <v>693</v>
      </c>
      <c r="I30" s="173" t="s">
        <v>676</v>
      </c>
      <c r="J30" s="168" t="s">
        <v>687</v>
      </c>
      <c r="K30" s="175" t="s">
        <v>820</v>
      </c>
      <c r="L30" s="145" t="s">
        <v>678</v>
      </c>
      <c r="M30" s="175"/>
      <c r="N30" s="174"/>
      <c r="O30" s="170"/>
      <c r="P30" s="174" t="s">
        <v>577</v>
      </c>
      <c r="Q30" s="170">
        <v>4</v>
      </c>
      <c r="R30" s="171" t="s">
        <v>401</v>
      </c>
      <c r="S30" s="141" t="s">
        <v>395</v>
      </c>
      <c r="T30" s="172" t="s">
        <v>540</v>
      </c>
      <c r="U30" s="146">
        <v>4</v>
      </c>
      <c r="V30" s="211"/>
      <c r="W30" s="209" t="s">
        <v>687</v>
      </c>
      <c r="X30" s="211"/>
    </row>
    <row r="31" spans="1:24" s="163" customFormat="1" ht="19.95" hidden="1" customHeight="1" x14ac:dyDescent="0.45">
      <c r="A31" s="141">
        <v>27</v>
      </c>
      <c r="B31" s="162" t="s">
        <v>255</v>
      </c>
      <c r="C31" s="162" t="s">
        <v>167</v>
      </c>
      <c r="D31" s="164" t="s">
        <v>1</v>
      </c>
      <c r="E31" s="206" t="s">
        <v>234</v>
      </c>
      <c r="F31" s="145" t="s">
        <v>678</v>
      </c>
      <c r="G31" s="146" t="s">
        <v>678</v>
      </c>
      <c r="H31" s="146" t="s">
        <v>693</v>
      </c>
      <c r="I31" s="173" t="s">
        <v>676</v>
      </c>
      <c r="J31" s="168" t="s">
        <v>687</v>
      </c>
      <c r="K31" s="175" t="s">
        <v>820</v>
      </c>
      <c r="L31" s="145" t="s">
        <v>678</v>
      </c>
      <c r="M31" s="175"/>
      <c r="N31" s="174"/>
      <c r="O31" s="170"/>
      <c r="P31" s="174" t="s">
        <v>579</v>
      </c>
      <c r="Q31" s="170">
        <v>5</v>
      </c>
      <c r="R31" s="171" t="s">
        <v>405</v>
      </c>
      <c r="S31" s="141" t="s">
        <v>395</v>
      </c>
      <c r="T31" s="172" t="s">
        <v>540</v>
      </c>
      <c r="U31" s="146">
        <v>4</v>
      </c>
      <c r="V31" s="211"/>
      <c r="W31" s="209" t="s">
        <v>687</v>
      </c>
      <c r="X31" s="211"/>
    </row>
    <row r="32" spans="1:24" s="163" customFormat="1" ht="19.95" hidden="1" customHeight="1" x14ac:dyDescent="0.45">
      <c r="A32" s="141">
        <v>28</v>
      </c>
      <c r="B32" s="162" t="s">
        <v>255</v>
      </c>
      <c r="C32" s="162" t="s">
        <v>169</v>
      </c>
      <c r="D32" s="164" t="s">
        <v>1</v>
      </c>
      <c r="E32" s="206" t="s">
        <v>234</v>
      </c>
      <c r="F32" s="145" t="s">
        <v>678</v>
      </c>
      <c r="G32" s="146" t="s">
        <v>678</v>
      </c>
      <c r="H32" s="146" t="s">
        <v>693</v>
      </c>
      <c r="I32" s="173" t="s">
        <v>676</v>
      </c>
      <c r="J32" s="168" t="s">
        <v>687</v>
      </c>
      <c r="K32" s="175" t="s">
        <v>820</v>
      </c>
      <c r="L32" s="145" t="s">
        <v>678</v>
      </c>
      <c r="M32" s="175"/>
      <c r="N32" s="174"/>
      <c r="O32" s="170"/>
      <c r="P32" s="174" t="s">
        <v>407</v>
      </c>
      <c r="Q32" s="170">
        <v>6</v>
      </c>
      <c r="R32" s="171" t="s">
        <v>408</v>
      </c>
      <c r="S32" s="141" t="s">
        <v>395</v>
      </c>
      <c r="T32" s="172" t="s">
        <v>540</v>
      </c>
      <c r="U32" s="146">
        <v>4</v>
      </c>
      <c r="V32" s="211"/>
      <c r="W32" s="209" t="s">
        <v>687</v>
      </c>
      <c r="X32" s="211"/>
    </row>
    <row r="33" spans="1:24" s="136" customFormat="1" ht="19.95" customHeight="1" x14ac:dyDescent="0.45">
      <c r="A33" s="141">
        <v>29</v>
      </c>
      <c r="B33" s="162" t="s">
        <v>255</v>
      </c>
      <c r="C33" s="162" t="s">
        <v>170</v>
      </c>
      <c r="D33" s="164" t="s">
        <v>1</v>
      </c>
      <c r="E33" s="206" t="s">
        <v>234</v>
      </c>
      <c r="F33" s="145" t="s">
        <v>678</v>
      </c>
      <c r="G33" s="146" t="s">
        <v>678</v>
      </c>
      <c r="H33" s="146" t="s">
        <v>693</v>
      </c>
      <c r="I33" s="173" t="s">
        <v>676</v>
      </c>
      <c r="J33" s="168" t="s">
        <v>687</v>
      </c>
      <c r="K33" s="175" t="s">
        <v>820</v>
      </c>
      <c r="L33" s="145" t="s">
        <v>678</v>
      </c>
      <c r="M33" s="175"/>
      <c r="N33" s="174"/>
      <c r="O33" s="170"/>
      <c r="P33" s="174" t="s">
        <v>409</v>
      </c>
      <c r="Q33" s="170">
        <v>5</v>
      </c>
      <c r="R33" s="171" t="s">
        <v>410</v>
      </c>
      <c r="S33" s="141" t="s">
        <v>395</v>
      </c>
      <c r="T33" s="172" t="s">
        <v>540</v>
      </c>
      <c r="U33" s="146">
        <v>4</v>
      </c>
      <c r="V33" s="210"/>
      <c r="W33" s="210"/>
      <c r="X33" s="209" t="s">
        <v>687</v>
      </c>
    </row>
    <row r="34" spans="1:24" s="136" customFormat="1" ht="19.95" customHeight="1" x14ac:dyDescent="0.45">
      <c r="A34" s="141">
        <v>30</v>
      </c>
      <c r="B34" s="162" t="s">
        <v>255</v>
      </c>
      <c r="C34" s="162" t="s">
        <v>171</v>
      </c>
      <c r="D34" s="164" t="s">
        <v>1</v>
      </c>
      <c r="E34" s="206" t="s">
        <v>234</v>
      </c>
      <c r="F34" s="145" t="s">
        <v>678</v>
      </c>
      <c r="G34" s="146" t="s">
        <v>678</v>
      </c>
      <c r="H34" s="146" t="s">
        <v>693</v>
      </c>
      <c r="I34" s="173" t="s">
        <v>676</v>
      </c>
      <c r="J34" s="168" t="s">
        <v>687</v>
      </c>
      <c r="K34" s="175" t="s">
        <v>820</v>
      </c>
      <c r="L34" s="145" t="s">
        <v>678</v>
      </c>
      <c r="M34" s="175"/>
      <c r="N34" s="174"/>
      <c r="O34" s="170"/>
      <c r="P34" s="174" t="s">
        <v>581</v>
      </c>
      <c r="Q34" s="170">
        <v>18</v>
      </c>
      <c r="R34" s="171" t="s">
        <v>411</v>
      </c>
      <c r="S34" s="141" t="s">
        <v>395</v>
      </c>
      <c r="T34" s="172" t="s">
        <v>540</v>
      </c>
      <c r="U34" s="146">
        <v>4</v>
      </c>
      <c r="V34" s="210"/>
      <c r="W34" s="210"/>
      <c r="X34" s="209" t="s">
        <v>687</v>
      </c>
    </row>
    <row r="35" spans="1:24" s="136" customFormat="1" ht="19.95" customHeight="1" x14ac:dyDescent="0.45">
      <c r="A35" s="141">
        <v>31</v>
      </c>
      <c r="B35" s="162" t="s">
        <v>255</v>
      </c>
      <c r="C35" s="162" t="s">
        <v>172</v>
      </c>
      <c r="D35" s="164" t="s">
        <v>1</v>
      </c>
      <c r="E35" s="206" t="s">
        <v>234</v>
      </c>
      <c r="F35" s="145" t="s">
        <v>678</v>
      </c>
      <c r="G35" s="146" t="s">
        <v>678</v>
      </c>
      <c r="H35" s="146" t="s">
        <v>693</v>
      </c>
      <c r="I35" s="173" t="s">
        <v>676</v>
      </c>
      <c r="J35" s="168" t="s">
        <v>687</v>
      </c>
      <c r="K35" s="175" t="s">
        <v>820</v>
      </c>
      <c r="L35" s="145" t="s">
        <v>678</v>
      </c>
      <c r="M35" s="175"/>
      <c r="N35" s="174"/>
      <c r="O35" s="170"/>
      <c r="P35" s="174" t="s">
        <v>575</v>
      </c>
      <c r="Q35" s="170">
        <v>7</v>
      </c>
      <c r="R35" s="171" t="s">
        <v>399</v>
      </c>
      <c r="S35" s="141" t="s">
        <v>395</v>
      </c>
      <c r="T35" s="172" t="s">
        <v>540</v>
      </c>
      <c r="U35" s="146">
        <v>4</v>
      </c>
      <c r="V35" s="210"/>
      <c r="W35" s="210"/>
      <c r="X35" s="209" t="s">
        <v>687</v>
      </c>
    </row>
    <row r="36" spans="1:24" s="136" customFormat="1" ht="19.95" customHeight="1" x14ac:dyDescent="0.45">
      <c r="A36" s="141">
        <v>32</v>
      </c>
      <c r="B36" s="162" t="s">
        <v>255</v>
      </c>
      <c r="C36" s="162" t="s">
        <v>173</v>
      </c>
      <c r="D36" s="164" t="s">
        <v>1</v>
      </c>
      <c r="E36" s="206" t="s">
        <v>234</v>
      </c>
      <c r="F36" s="145" t="s">
        <v>678</v>
      </c>
      <c r="G36" s="146" t="s">
        <v>678</v>
      </c>
      <c r="H36" s="146" t="s">
        <v>693</v>
      </c>
      <c r="I36" s="176" t="s">
        <v>676</v>
      </c>
      <c r="J36" s="168" t="s">
        <v>687</v>
      </c>
      <c r="K36" s="177" t="s">
        <v>820</v>
      </c>
      <c r="L36" s="145" t="s">
        <v>678</v>
      </c>
      <c r="M36" s="177"/>
      <c r="N36" s="174"/>
      <c r="O36" s="170"/>
      <c r="P36" s="174" t="s">
        <v>577</v>
      </c>
      <c r="Q36" s="170">
        <v>4</v>
      </c>
      <c r="R36" s="171" t="s">
        <v>401</v>
      </c>
      <c r="S36" s="141" t="s">
        <v>395</v>
      </c>
      <c r="T36" s="172" t="s">
        <v>540</v>
      </c>
      <c r="U36" s="146">
        <v>4</v>
      </c>
      <c r="V36" s="210"/>
      <c r="W36" s="210"/>
      <c r="X36" s="209" t="s">
        <v>687</v>
      </c>
    </row>
    <row r="37" spans="1:24" s="136" customFormat="1" ht="19.95" customHeight="1" x14ac:dyDescent="0.45">
      <c r="A37" s="141">
        <v>33</v>
      </c>
      <c r="B37" s="162" t="s">
        <v>255</v>
      </c>
      <c r="C37" s="162" t="s">
        <v>174</v>
      </c>
      <c r="D37" s="164" t="s">
        <v>1</v>
      </c>
      <c r="E37" s="206" t="s">
        <v>234</v>
      </c>
      <c r="F37" s="145" t="s">
        <v>678</v>
      </c>
      <c r="G37" s="146" t="s">
        <v>678</v>
      </c>
      <c r="H37" s="146" t="s">
        <v>693</v>
      </c>
      <c r="I37" s="173" t="s">
        <v>676</v>
      </c>
      <c r="J37" s="168" t="s">
        <v>687</v>
      </c>
      <c r="K37" s="175" t="s">
        <v>820</v>
      </c>
      <c r="L37" s="145" t="s">
        <v>678</v>
      </c>
      <c r="M37" s="175"/>
      <c r="N37" s="171"/>
      <c r="O37" s="170"/>
      <c r="P37" s="174" t="s">
        <v>582</v>
      </c>
      <c r="Q37" s="170">
        <v>8</v>
      </c>
      <c r="R37" s="171" t="s">
        <v>412</v>
      </c>
      <c r="S37" s="141" t="s">
        <v>395</v>
      </c>
      <c r="T37" s="172" t="s">
        <v>540</v>
      </c>
      <c r="U37" s="146">
        <v>4</v>
      </c>
      <c r="V37" s="210"/>
      <c r="W37" s="210"/>
      <c r="X37" s="209" t="s">
        <v>687</v>
      </c>
    </row>
    <row r="38" spans="1:24" s="136" customFormat="1" ht="19.95" customHeight="1" x14ac:dyDescent="0.45">
      <c r="A38" s="141">
        <v>34</v>
      </c>
      <c r="B38" s="162" t="s">
        <v>255</v>
      </c>
      <c r="C38" s="162" t="s">
        <v>178</v>
      </c>
      <c r="D38" s="164" t="s">
        <v>1</v>
      </c>
      <c r="E38" s="206" t="s">
        <v>234</v>
      </c>
      <c r="F38" s="145" t="s">
        <v>678</v>
      </c>
      <c r="G38" s="146" t="s">
        <v>678</v>
      </c>
      <c r="H38" s="146" t="s">
        <v>693</v>
      </c>
      <c r="I38" s="173" t="s">
        <v>676</v>
      </c>
      <c r="J38" s="146" t="s">
        <v>687</v>
      </c>
      <c r="K38" s="175" t="s">
        <v>820</v>
      </c>
      <c r="L38" s="145" t="s">
        <v>678</v>
      </c>
      <c r="M38" s="175"/>
      <c r="N38" s="174"/>
      <c r="O38" s="170"/>
      <c r="P38" s="174" t="s">
        <v>409</v>
      </c>
      <c r="Q38" s="170">
        <v>5</v>
      </c>
      <c r="R38" s="171" t="s">
        <v>410</v>
      </c>
      <c r="S38" s="141" t="s">
        <v>395</v>
      </c>
      <c r="T38" s="172" t="s">
        <v>540</v>
      </c>
      <c r="U38" s="146">
        <v>4</v>
      </c>
      <c r="V38" s="210"/>
      <c r="W38" s="210"/>
      <c r="X38" s="209" t="s">
        <v>687</v>
      </c>
    </row>
    <row r="39" spans="1:24" s="179" customFormat="1" ht="19.95" customHeight="1" x14ac:dyDescent="0.45">
      <c r="A39" s="141">
        <v>35</v>
      </c>
      <c r="B39" s="162" t="s">
        <v>255</v>
      </c>
      <c r="C39" s="162" t="s">
        <v>180</v>
      </c>
      <c r="D39" s="164" t="s">
        <v>1</v>
      </c>
      <c r="E39" s="206" t="s">
        <v>234</v>
      </c>
      <c r="F39" s="145" t="s">
        <v>678</v>
      </c>
      <c r="G39" s="146" t="s">
        <v>678</v>
      </c>
      <c r="H39" s="146" t="s">
        <v>693</v>
      </c>
      <c r="I39" s="173" t="s">
        <v>676</v>
      </c>
      <c r="J39" s="178" t="s">
        <v>687</v>
      </c>
      <c r="K39" s="175" t="s">
        <v>820</v>
      </c>
      <c r="L39" s="145" t="s">
        <v>678</v>
      </c>
      <c r="M39" s="175"/>
      <c r="N39" s="174"/>
      <c r="O39" s="170"/>
      <c r="P39" s="174" t="s">
        <v>585</v>
      </c>
      <c r="Q39" s="170">
        <v>20</v>
      </c>
      <c r="R39" s="171" t="s">
        <v>418</v>
      </c>
      <c r="S39" s="141" t="s">
        <v>395</v>
      </c>
      <c r="T39" s="172" t="s">
        <v>540</v>
      </c>
      <c r="U39" s="146">
        <v>4</v>
      </c>
      <c r="V39" s="191"/>
      <c r="W39" s="191"/>
      <c r="X39" s="209" t="s">
        <v>687</v>
      </c>
    </row>
    <row r="40" spans="1:24" s="179" customFormat="1" ht="19.95" customHeight="1" x14ac:dyDescent="0.45">
      <c r="A40" s="141">
        <v>36</v>
      </c>
      <c r="B40" s="141" t="s">
        <v>35</v>
      </c>
      <c r="C40" s="162" t="s">
        <v>221</v>
      </c>
      <c r="D40" s="164" t="s">
        <v>1</v>
      </c>
      <c r="E40" s="206" t="s">
        <v>234</v>
      </c>
      <c r="F40" s="145" t="s">
        <v>678</v>
      </c>
      <c r="G40" s="146" t="s">
        <v>678</v>
      </c>
      <c r="H40" s="146" t="s">
        <v>693</v>
      </c>
      <c r="I40" s="173" t="s">
        <v>676</v>
      </c>
      <c r="J40" s="178" t="s">
        <v>678</v>
      </c>
      <c r="K40" s="175" t="s">
        <v>820</v>
      </c>
      <c r="L40" s="145" t="s">
        <v>678</v>
      </c>
      <c r="M40" s="175"/>
      <c r="N40" s="174"/>
      <c r="O40" s="170"/>
      <c r="P40" s="174" t="s">
        <v>407</v>
      </c>
      <c r="Q40" s="170">
        <v>6</v>
      </c>
      <c r="R40" s="171" t="s">
        <v>408</v>
      </c>
      <c r="S40" s="141" t="s">
        <v>395</v>
      </c>
      <c r="T40" s="172" t="s">
        <v>540</v>
      </c>
      <c r="U40" s="146">
        <v>4</v>
      </c>
      <c r="V40" s="191"/>
      <c r="W40" s="191"/>
      <c r="X40" s="209" t="s">
        <v>687</v>
      </c>
    </row>
    <row r="41" spans="1:24" s="136" customFormat="1" ht="19.95" hidden="1" customHeight="1" x14ac:dyDescent="0.45">
      <c r="A41" s="141">
        <v>37</v>
      </c>
      <c r="B41" s="142" t="s">
        <v>633</v>
      </c>
      <c r="C41" s="143" t="s">
        <v>91</v>
      </c>
      <c r="D41" s="166" t="s">
        <v>86</v>
      </c>
      <c r="E41" s="203" t="s">
        <v>236</v>
      </c>
      <c r="F41" s="168" t="s">
        <v>678</v>
      </c>
      <c r="G41" s="145" t="s">
        <v>679</v>
      </c>
      <c r="H41" s="144" t="s">
        <v>748</v>
      </c>
      <c r="I41" s="144" t="s">
        <v>749</v>
      </c>
      <c r="J41" s="180" t="s">
        <v>687</v>
      </c>
      <c r="K41" s="144" t="s">
        <v>839</v>
      </c>
      <c r="L41" s="145" t="s">
        <v>678</v>
      </c>
      <c r="M41" s="181" t="s">
        <v>843</v>
      </c>
      <c r="N41" s="147" t="s">
        <v>658</v>
      </c>
      <c r="O41" s="148">
        <v>118</v>
      </c>
      <c r="P41" s="147" t="s">
        <v>632</v>
      </c>
      <c r="Q41" s="148">
        <v>850</v>
      </c>
      <c r="R41" s="149" t="s">
        <v>245</v>
      </c>
      <c r="S41" s="150" t="s">
        <v>241</v>
      </c>
      <c r="T41" s="150"/>
      <c r="U41" s="146">
        <v>3</v>
      </c>
      <c r="V41" s="210" t="s">
        <v>687</v>
      </c>
      <c r="W41" s="210"/>
      <c r="X41" s="210"/>
    </row>
    <row r="42" spans="1:24" s="179" customFormat="1" ht="19.95" customHeight="1" x14ac:dyDescent="0.45">
      <c r="A42" s="141">
        <v>38</v>
      </c>
      <c r="B42" s="142" t="s">
        <v>41</v>
      </c>
      <c r="C42" s="143" t="s">
        <v>40</v>
      </c>
      <c r="D42" s="166" t="s">
        <v>42</v>
      </c>
      <c r="E42" s="203" t="s">
        <v>236</v>
      </c>
      <c r="F42" s="145" t="s">
        <v>678</v>
      </c>
      <c r="G42" s="146" t="s">
        <v>715</v>
      </c>
      <c r="H42" s="144" t="s">
        <v>716</v>
      </c>
      <c r="I42" s="144"/>
      <c r="J42" s="178" t="s">
        <v>687</v>
      </c>
      <c r="K42" s="181" t="s">
        <v>827</v>
      </c>
      <c r="L42" s="145" t="s">
        <v>678</v>
      </c>
      <c r="M42" s="181"/>
      <c r="N42" s="182" t="s">
        <v>316</v>
      </c>
      <c r="O42" s="183">
        <v>30</v>
      </c>
      <c r="P42" s="147" t="s">
        <v>317</v>
      </c>
      <c r="Q42" s="148">
        <f>388+20+14</f>
        <v>422</v>
      </c>
      <c r="R42" s="149"/>
      <c r="S42" s="184" t="s">
        <v>251</v>
      </c>
      <c r="T42" s="142"/>
      <c r="U42" s="146">
        <v>4</v>
      </c>
      <c r="V42" s="191"/>
      <c r="W42" s="210"/>
      <c r="X42" s="210" t="s">
        <v>687</v>
      </c>
    </row>
    <row r="43" spans="1:24" s="179" customFormat="1" ht="19.95" customHeight="1" x14ac:dyDescent="0.45">
      <c r="A43" s="141">
        <v>39</v>
      </c>
      <c r="B43" s="141" t="s">
        <v>41</v>
      </c>
      <c r="C43" s="162" t="s">
        <v>43</v>
      </c>
      <c r="D43" s="164" t="s">
        <v>42</v>
      </c>
      <c r="E43" s="206" t="s">
        <v>234</v>
      </c>
      <c r="F43" s="145" t="s">
        <v>678</v>
      </c>
      <c r="G43" s="146" t="s">
        <v>715</v>
      </c>
      <c r="H43" s="144" t="s">
        <v>716</v>
      </c>
      <c r="I43" s="159"/>
      <c r="J43" s="178" t="s">
        <v>687</v>
      </c>
      <c r="K43" s="159"/>
      <c r="L43" s="145" t="s">
        <v>678</v>
      </c>
      <c r="M43" s="159"/>
      <c r="N43" s="185"/>
      <c r="O43" s="186"/>
      <c r="P43" s="174" t="s">
        <v>558</v>
      </c>
      <c r="Q43" s="170">
        <f>1240+104+24</f>
        <v>1368</v>
      </c>
      <c r="R43" s="171" t="s">
        <v>245</v>
      </c>
      <c r="S43" s="187" t="s">
        <v>252</v>
      </c>
      <c r="T43" s="141"/>
      <c r="U43" s="146">
        <v>4</v>
      </c>
      <c r="V43" s="191"/>
      <c r="W43" s="210"/>
      <c r="X43" s="210" t="s">
        <v>687</v>
      </c>
    </row>
    <row r="44" spans="1:24" s="179" customFormat="1" ht="19.95" customHeight="1" x14ac:dyDescent="0.45">
      <c r="A44" s="141">
        <v>40</v>
      </c>
      <c r="B44" s="142" t="s">
        <v>41</v>
      </c>
      <c r="C44" s="143" t="s">
        <v>44</v>
      </c>
      <c r="D44" s="166" t="s">
        <v>42</v>
      </c>
      <c r="E44" s="203" t="s">
        <v>236</v>
      </c>
      <c r="F44" s="145" t="s">
        <v>678</v>
      </c>
      <c r="G44" s="146" t="s">
        <v>715</v>
      </c>
      <c r="H44" s="144" t="s">
        <v>716</v>
      </c>
      <c r="I44" s="144"/>
      <c r="J44" s="178" t="s">
        <v>687</v>
      </c>
      <c r="K44" s="144"/>
      <c r="L44" s="145" t="s">
        <v>678</v>
      </c>
      <c r="M44" s="144"/>
      <c r="N44" s="147" t="s">
        <v>318</v>
      </c>
      <c r="O44" s="148">
        <f>4+7+12</f>
        <v>23</v>
      </c>
      <c r="P44" s="147" t="s">
        <v>319</v>
      </c>
      <c r="Q44" s="148">
        <f>14+217+31</f>
        <v>262</v>
      </c>
      <c r="R44" s="149"/>
      <c r="S44" s="184" t="s">
        <v>251</v>
      </c>
      <c r="T44" s="142"/>
      <c r="U44" s="146">
        <v>4</v>
      </c>
      <c r="V44" s="191"/>
      <c r="W44" s="191"/>
      <c r="X44" s="210"/>
    </row>
    <row r="45" spans="1:24" s="179" customFormat="1" ht="19.95" hidden="1" customHeight="1" x14ac:dyDescent="0.45">
      <c r="A45" s="141">
        <v>41</v>
      </c>
      <c r="B45" s="142" t="s">
        <v>41</v>
      </c>
      <c r="C45" s="143" t="s">
        <v>45</v>
      </c>
      <c r="D45" s="166" t="s">
        <v>42</v>
      </c>
      <c r="E45" s="203" t="s">
        <v>236</v>
      </c>
      <c r="F45" s="145" t="s">
        <v>678</v>
      </c>
      <c r="G45" s="146" t="s">
        <v>715</v>
      </c>
      <c r="H45" s="144" t="s">
        <v>716</v>
      </c>
      <c r="I45" s="144"/>
      <c r="J45" s="178" t="s">
        <v>687</v>
      </c>
      <c r="K45" s="144"/>
      <c r="L45" s="145" t="s">
        <v>678</v>
      </c>
      <c r="M45" s="144"/>
      <c r="N45" s="147" t="s">
        <v>596</v>
      </c>
      <c r="O45" s="183">
        <f>28+12</f>
        <v>40</v>
      </c>
      <c r="P45" s="147" t="s">
        <v>559</v>
      </c>
      <c r="Q45" s="148">
        <f>4+428+12+19</f>
        <v>463</v>
      </c>
      <c r="R45" s="149"/>
      <c r="S45" s="184" t="s">
        <v>278</v>
      </c>
      <c r="T45" s="150" t="s">
        <v>541</v>
      </c>
      <c r="U45" s="146">
        <v>4</v>
      </c>
      <c r="V45" s="191"/>
      <c r="W45" s="210" t="s">
        <v>687</v>
      </c>
      <c r="X45" s="191"/>
    </row>
    <row r="46" spans="1:24" s="179" customFormat="1" ht="19.95" customHeight="1" x14ac:dyDescent="0.45">
      <c r="A46" s="141">
        <v>42</v>
      </c>
      <c r="B46" s="142" t="s">
        <v>41</v>
      </c>
      <c r="C46" s="143" t="s">
        <v>46</v>
      </c>
      <c r="D46" s="166" t="s">
        <v>42</v>
      </c>
      <c r="E46" s="203" t="s">
        <v>236</v>
      </c>
      <c r="F46" s="145" t="s">
        <v>678</v>
      </c>
      <c r="G46" s="146" t="s">
        <v>715</v>
      </c>
      <c r="H46" s="144" t="s">
        <v>716</v>
      </c>
      <c r="I46" s="144"/>
      <c r="J46" s="178" t="s">
        <v>687</v>
      </c>
      <c r="K46" s="144"/>
      <c r="L46" s="145" t="s">
        <v>678</v>
      </c>
      <c r="M46" s="144"/>
      <c r="N46" s="147" t="s">
        <v>320</v>
      </c>
      <c r="O46" s="148">
        <f>21+20</f>
        <v>41</v>
      </c>
      <c r="P46" s="147" t="s">
        <v>321</v>
      </c>
      <c r="Q46" s="148">
        <f>369+20+12</f>
        <v>401</v>
      </c>
      <c r="R46" s="149"/>
      <c r="S46" s="184" t="s">
        <v>251</v>
      </c>
      <c r="T46" s="142"/>
      <c r="U46" s="146">
        <v>4</v>
      </c>
      <c r="V46" s="191"/>
      <c r="W46" s="210"/>
      <c r="X46" s="210" t="s">
        <v>687</v>
      </c>
    </row>
    <row r="47" spans="1:24" s="179" customFormat="1" ht="19.95" hidden="1" customHeight="1" x14ac:dyDescent="0.45">
      <c r="A47" s="141">
        <v>43</v>
      </c>
      <c r="B47" s="141" t="s">
        <v>41</v>
      </c>
      <c r="C47" s="162" t="s">
        <v>48</v>
      </c>
      <c r="D47" s="164" t="s">
        <v>42</v>
      </c>
      <c r="E47" s="206" t="s">
        <v>234</v>
      </c>
      <c r="F47" s="145" t="s">
        <v>678</v>
      </c>
      <c r="G47" s="146" t="s">
        <v>715</v>
      </c>
      <c r="H47" s="144" t="s">
        <v>716</v>
      </c>
      <c r="I47" s="159"/>
      <c r="J47" s="178" t="s">
        <v>687</v>
      </c>
      <c r="K47" s="159"/>
      <c r="L47" s="145" t="s">
        <v>678</v>
      </c>
      <c r="M47" s="159"/>
      <c r="N47" s="182" t="s">
        <v>634</v>
      </c>
      <c r="O47" s="183">
        <v>20</v>
      </c>
      <c r="P47" s="147" t="s">
        <v>635</v>
      </c>
      <c r="Q47" s="148">
        <f>916+7+27</f>
        <v>950</v>
      </c>
      <c r="R47" s="171"/>
      <c r="S47" s="187" t="s">
        <v>278</v>
      </c>
      <c r="T47" s="172" t="s">
        <v>542</v>
      </c>
      <c r="U47" s="146">
        <v>4</v>
      </c>
      <c r="V47" s="191"/>
      <c r="W47" s="210" t="s">
        <v>687</v>
      </c>
      <c r="X47" s="191"/>
    </row>
    <row r="48" spans="1:24" s="179" customFormat="1" ht="19.95" hidden="1" customHeight="1" x14ac:dyDescent="0.45">
      <c r="A48" s="141">
        <v>44</v>
      </c>
      <c r="B48" s="142" t="s">
        <v>41</v>
      </c>
      <c r="C48" s="143" t="s">
        <v>49</v>
      </c>
      <c r="D48" s="166" t="s">
        <v>42</v>
      </c>
      <c r="E48" s="203" t="s">
        <v>236</v>
      </c>
      <c r="F48" s="145" t="s">
        <v>678</v>
      </c>
      <c r="G48" s="146" t="s">
        <v>715</v>
      </c>
      <c r="H48" s="144" t="s">
        <v>716</v>
      </c>
      <c r="I48" s="144"/>
      <c r="J48" s="178" t="s">
        <v>687</v>
      </c>
      <c r="K48" s="144"/>
      <c r="L48" s="145" t="s">
        <v>678</v>
      </c>
      <c r="M48" s="144"/>
      <c r="N48" s="147" t="s">
        <v>322</v>
      </c>
      <c r="O48" s="148">
        <f>30+8+9</f>
        <v>47</v>
      </c>
      <c r="P48" s="147" t="s">
        <v>323</v>
      </c>
      <c r="Q48" s="148">
        <f>473+93+4</f>
        <v>570</v>
      </c>
      <c r="R48" s="149"/>
      <c r="S48" s="184" t="s">
        <v>251</v>
      </c>
      <c r="T48" s="142"/>
      <c r="U48" s="146">
        <v>4</v>
      </c>
      <c r="V48" s="191"/>
      <c r="W48" s="210" t="s">
        <v>687</v>
      </c>
      <c r="X48" s="191"/>
    </row>
    <row r="49" spans="1:24" s="179" customFormat="1" ht="19.95" customHeight="1" x14ac:dyDescent="0.45">
      <c r="A49" s="141">
        <v>45</v>
      </c>
      <c r="B49" s="142" t="s">
        <v>41</v>
      </c>
      <c r="C49" s="143" t="s">
        <v>50</v>
      </c>
      <c r="D49" s="166" t="s">
        <v>42</v>
      </c>
      <c r="E49" s="203" t="s">
        <v>236</v>
      </c>
      <c r="F49" s="145" t="s">
        <v>678</v>
      </c>
      <c r="G49" s="146" t="s">
        <v>715</v>
      </c>
      <c r="H49" s="144" t="s">
        <v>716</v>
      </c>
      <c r="I49" s="144"/>
      <c r="J49" s="178" t="s">
        <v>687</v>
      </c>
      <c r="K49" s="144"/>
      <c r="L49" s="145" t="s">
        <v>678</v>
      </c>
      <c r="M49" s="144"/>
      <c r="N49" s="147" t="s">
        <v>324</v>
      </c>
      <c r="O49" s="148">
        <v>24</v>
      </c>
      <c r="P49" s="147" t="s">
        <v>325</v>
      </c>
      <c r="Q49" s="148">
        <f>544+34</f>
        <v>578</v>
      </c>
      <c r="R49" s="149"/>
      <c r="S49" s="184" t="s">
        <v>251</v>
      </c>
      <c r="T49" s="142"/>
      <c r="U49" s="146">
        <v>4</v>
      </c>
      <c r="V49" s="191"/>
      <c r="W49" s="210"/>
      <c r="X49" s="210" t="s">
        <v>687</v>
      </c>
    </row>
    <row r="50" spans="1:24" s="179" customFormat="1" ht="19.95" customHeight="1" x14ac:dyDescent="0.45">
      <c r="A50" s="141">
        <v>46</v>
      </c>
      <c r="B50" s="142" t="s">
        <v>41</v>
      </c>
      <c r="C50" s="143" t="s">
        <v>51</v>
      </c>
      <c r="D50" s="166" t="s">
        <v>42</v>
      </c>
      <c r="E50" s="203" t="s">
        <v>236</v>
      </c>
      <c r="F50" s="145" t="s">
        <v>678</v>
      </c>
      <c r="G50" s="146" t="s">
        <v>715</v>
      </c>
      <c r="H50" s="144" t="s">
        <v>716</v>
      </c>
      <c r="I50" s="144"/>
      <c r="J50" s="178" t="s">
        <v>687</v>
      </c>
      <c r="K50" s="144"/>
      <c r="L50" s="145" t="s">
        <v>678</v>
      </c>
      <c r="M50" s="144"/>
      <c r="N50" s="147" t="s">
        <v>652</v>
      </c>
      <c r="O50" s="183">
        <v>20</v>
      </c>
      <c r="P50" s="147" t="s">
        <v>636</v>
      </c>
      <c r="Q50" s="148">
        <f>238+21</f>
        <v>259</v>
      </c>
      <c r="R50" s="149"/>
      <c r="S50" s="184" t="s">
        <v>278</v>
      </c>
      <c r="T50" s="150" t="s">
        <v>542</v>
      </c>
      <c r="U50" s="146">
        <v>4</v>
      </c>
      <c r="V50" s="191"/>
      <c r="W50" s="191"/>
      <c r="X50" s="210" t="s">
        <v>687</v>
      </c>
    </row>
    <row r="51" spans="1:24" s="179" customFormat="1" ht="19.95" hidden="1" customHeight="1" x14ac:dyDescent="0.45">
      <c r="A51" s="141">
        <v>47</v>
      </c>
      <c r="B51" s="142" t="s">
        <v>41</v>
      </c>
      <c r="C51" s="143" t="s">
        <v>52</v>
      </c>
      <c r="D51" s="166" t="s">
        <v>42</v>
      </c>
      <c r="E51" s="203" t="s">
        <v>236</v>
      </c>
      <c r="F51" s="145" t="s">
        <v>678</v>
      </c>
      <c r="G51" s="146" t="s">
        <v>715</v>
      </c>
      <c r="H51" s="144" t="s">
        <v>716</v>
      </c>
      <c r="I51" s="144"/>
      <c r="J51" s="178" t="s">
        <v>687</v>
      </c>
      <c r="K51" s="144"/>
      <c r="L51" s="145" t="s">
        <v>678</v>
      </c>
      <c r="M51" s="144"/>
      <c r="N51" s="182" t="s">
        <v>597</v>
      </c>
      <c r="O51" s="183">
        <v>20</v>
      </c>
      <c r="P51" s="147" t="s">
        <v>561</v>
      </c>
      <c r="Q51" s="148">
        <v>638</v>
      </c>
      <c r="R51" s="149"/>
      <c r="S51" s="184" t="s">
        <v>278</v>
      </c>
      <c r="T51" s="150" t="s">
        <v>542</v>
      </c>
      <c r="U51" s="146">
        <v>4</v>
      </c>
      <c r="V51" s="191"/>
      <c r="W51" s="210" t="s">
        <v>687</v>
      </c>
      <c r="X51" s="210"/>
    </row>
    <row r="52" spans="1:24" s="179" customFormat="1" ht="19.95" customHeight="1" x14ac:dyDescent="0.45">
      <c r="A52" s="141">
        <v>48</v>
      </c>
      <c r="B52" s="142" t="s">
        <v>41</v>
      </c>
      <c r="C52" s="143" t="s">
        <v>53</v>
      </c>
      <c r="D52" s="166" t="s">
        <v>42</v>
      </c>
      <c r="E52" s="203" t="s">
        <v>236</v>
      </c>
      <c r="F52" s="145" t="s">
        <v>678</v>
      </c>
      <c r="G52" s="146" t="s">
        <v>715</v>
      </c>
      <c r="H52" s="144" t="s">
        <v>716</v>
      </c>
      <c r="I52" s="144"/>
      <c r="J52" s="178" t="s">
        <v>687</v>
      </c>
      <c r="K52" s="144"/>
      <c r="L52" s="145" t="s">
        <v>678</v>
      </c>
      <c r="M52" s="144"/>
      <c r="N52" s="147" t="s">
        <v>653</v>
      </c>
      <c r="O52" s="148">
        <f>3+1+20</f>
        <v>24</v>
      </c>
      <c r="P52" s="147" t="s">
        <v>637</v>
      </c>
      <c r="Q52" s="148">
        <f>696+64</f>
        <v>760</v>
      </c>
      <c r="R52" s="149"/>
      <c r="S52" s="184" t="s">
        <v>278</v>
      </c>
      <c r="T52" s="150" t="s">
        <v>542</v>
      </c>
      <c r="U52" s="146">
        <v>4</v>
      </c>
      <c r="V52" s="191"/>
      <c r="W52" s="191"/>
      <c r="X52" s="210" t="s">
        <v>687</v>
      </c>
    </row>
    <row r="53" spans="1:24" s="179" customFormat="1" ht="19.95" customHeight="1" x14ac:dyDescent="0.45">
      <c r="A53" s="141">
        <v>49</v>
      </c>
      <c r="B53" s="142" t="s">
        <v>41</v>
      </c>
      <c r="C53" s="143" t="s">
        <v>54</v>
      </c>
      <c r="D53" s="166" t="s">
        <v>42</v>
      </c>
      <c r="E53" s="203" t="s">
        <v>236</v>
      </c>
      <c r="F53" s="145" t="s">
        <v>678</v>
      </c>
      <c r="G53" s="146" t="s">
        <v>715</v>
      </c>
      <c r="H53" s="144" t="s">
        <v>716</v>
      </c>
      <c r="I53" s="144"/>
      <c r="J53" s="178" t="s">
        <v>687</v>
      </c>
      <c r="K53" s="144"/>
      <c r="L53" s="145" t="s">
        <v>678</v>
      </c>
      <c r="M53" s="144"/>
      <c r="N53" s="147" t="s">
        <v>654</v>
      </c>
      <c r="O53" s="183">
        <f>5+20</f>
        <v>25</v>
      </c>
      <c r="P53" s="147" t="s">
        <v>638</v>
      </c>
      <c r="Q53" s="148">
        <f>202+4+12</f>
        <v>218</v>
      </c>
      <c r="R53" s="149"/>
      <c r="S53" s="184" t="s">
        <v>278</v>
      </c>
      <c r="T53" s="150" t="s">
        <v>542</v>
      </c>
      <c r="U53" s="146">
        <v>4</v>
      </c>
      <c r="V53" s="191"/>
      <c r="W53" s="191"/>
      <c r="X53" s="210" t="s">
        <v>687</v>
      </c>
    </row>
    <row r="54" spans="1:24" s="179" customFormat="1" ht="19.95" customHeight="1" x14ac:dyDescent="0.45">
      <c r="A54" s="141">
        <v>50</v>
      </c>
      <c r="B54" s="142" t="s">
        <v>41</v>
      </c>
      <c r="C54" s="143" t="s">
        <v>55</v>
      </c>
      <c r="D54" s="166" t="s">
        <v>42</v>
      </c>
      <c r="E54" s="203" t="s">
        <v>236</v>
      </c>
      <c r="F54" s="145" t="s">
        <v>678</v>
      </c>
      <c r="G54" s="146" t="s">
        <v>715</v>
      </c>
      <c r="H54" s="144" t="s">
        <v>716</v>
      </c>
      <c r="I54" s="144"/>
      <c r="J54" s="178" t="s">
        <v>687</v>
      </c>
      <c r="K54" s="144"/>
      <c r="L54" s="145" t="s">
        <v>678</v>
      </c>
      <c r="M54" s="144"/>
      <c r="N54" s="182" t="s">
        <v>326</v>
      </c>
      <c r="O54" s="183">
        <v>20</v>
      </c>
      <c r="P54" s="147" t="s">
        <v>327</v>
      </c>
      <c r="Q54" s="148">
        <f>6+14+1107+9+56+30+20+8</f>
        <v>1250</v>
      </c>
      <c r="R54" s="149"/>
      <c r="S54" s="184" t="s">
        <v>278</v>
      </c>
      <c r="T54" s="150"/>
      <c r="U54" s="146">
        <v>4</v>
      </c>
      <c r="V54" s="191"/>
      <c r="W54" s="191"/>
      <c r="X54" s="210" t="s">
        <v>687</v>
      </c>
    </row>
    <row r="55" spans="1:24" s="179" customFormat="1" ht="19.95" hidden="1" customHeight="1" x14ac:dyDescent="0.45">
      <c r="A55" s="141">
        <v>51</v>
      </c>
      <c r="B55" s="142" t="s">
        <v>41</v>
      </c>
      <c r="C55" s="143" t="s">
        <v>56</v>
      </c>
      <c r="D55" s="166" t="s">
        <v>42</v>
      </c>
      <c r="E55" s="203" t="s">
        <v>236</v>
      </c>
      <c r="F55" s="145" t="s">
        <v>678</v>
      </c>
      <c r="G55" s="146" t="s">
        <v>715</v>
      </c>
      <c r="H55" s="144" t="s">
        <v>716</v>
      </c>
      <c r="I55" s="144"/>
      <c r="J55" s="178" t="s">
        <v>687</v>
      </c>
      <c r="K55" s="144"/>
      <c r="L55" s="145" t="s">
        <v>678</v>
      </c>
      <c r="M55" s="144"/>
      <c r="N55" s="147" t="s">
        <v>598</v>
      </c>
      <c r="O55" s="148">
        <f>25+12+5+169+24+14+4+1+1+1</f>
        <v>256</v>
      </c>
      <c r="P55" s="147" t="s">
        <v>328</v>
      </c>
      <c r="Q55" s="148">
        <f>28+473</f>
        <v>501</v>
      </c>
      <c r="R55" s="149" t="s">
        <v>245</v>
      </c>
      <c r="S55" s="184" t="s">
        <v>252</v>
      </c>
      <c r="T55" s="142"/>
      <c r="U55" s="146">
        <v>4</v>
      </c>
      <c r="V55" s="191"/>
      <c r="W55" s="191" t="s">
        <v>687</v>
      </c>
      <c r="X55" s="210"/>
    </row>
    <row r="56" spans="1:24" s="179" customFormat="1" ht="19.95" customHeight="1" x14ac:dyDescent="0.45">
      <c r="A56" s="141">
        <v>52</v>
      </c>
      <c r="B56" s="142" t="s">
        <v>41</v>
      </c>
      <c r="C56" s="143" t="s">
        <v>57</v>
      </c>
      <c r="D56" s="166" t="s">
        <v>42</v>
      </c>
      <c r="E56" s="203" t="s">
        <v>236</v>
      </c>
      <c r="F56" s="145" t="s">
        <v>678</v>
      </c>
      <c r="G56" s="146" t="s">
        <v>715</v>
      </c>
      <c r="H56" s="144" t="s">
        <v>716</v>
      </c>
      <c r="I56" s="144"/>
      <c r="J56" s="178" t="s">
        <v>687</v>
      </c>
      <c r="K56" s="144"/>
      <c r="L56" s="145" t="s">
        <v>678</v>
      </c>
      <c r="M56" s="144"/>
      <c r="N56" s="182" t="s">
        <v>329</v>
      </c>
      <c r="O56" s="183">
        <v>8</v>
      </c>
      <c r="P56" s="147" t="s">
        <v>562</v>
      </c>
      <c r="Q56" s="148">
        <f>395+12</f>
        <v>407</v>
      </c>
      <c r="R56" s="149" t="s">
        <v>245</v>
      </c>
      <c r="S56" s="184" t="s">
        <v>252</v>
      </c>
      <c r="T56" s="142"/>
      <c r="U56" s="146">
        <v>4</v>
      </c>
      <c r="V56" s="191"/>
      <c r="W56" s="191"/>
      <c r="X56" s="210" t="s">
        <v>687</v>
      </c>
    </row>
    <row r="57" spans="1:24" s="179" customFormat="1" ht="19.95" hidden="1" customHeight="1" x14ac:dyDescent="0.45">
      <c r="A57" s="141">
        <v>53</v>
      </c>
      <c r="B57" s="142" t="s">
        <v>41</v>
      </c>
      <c r="C57" s="143" t="s">
        <v>58</v>
      </c>
      <c r="D57" s="166" t="s">
        <v>42</v>
      </c>
      <c r="E57" s="203" t="s">
        <v>236</v>
      </c>
      <c r="F57" s="145" t="s">
        <v>678</v>
      </c>
      <c r="G57" s="146" t="s">
        <v>715</v>
      </c>
      <c r="H57" s="144" t="s">
        <v>716</v>
      </c>
      <c r="I57" s="144"/>
      <c r="J57" s="178" t="s">
        <v>687</v>
      </c>
      <c r="K57" s="144"/>
      <c r="L57" s="145" t="s">
        <v>678</v>
      </c>
      <c r="M57" s="144"/>
      <c r="N57" s="147" t="s">
        <v>330</v>
      </c>
      <c r="O57" s="148">
        <v>11</v>
      </c>
      <c r="P57" s="147" t="s">
        <v>563</v>
      </c>
      <c r="Q57" s="148">
        <f>486+78+22</f>
        <v>586</v>
      </c>
      <c r="R57" s="149" t="s">
        <v>245</v>
      </c>
      <c r="S57" s="184" t="s">
        <v>252</v>
      </c>
      <c r="T57" s="142"/>
      <c r="U57" s="146">
        <v>4</v>
      </c>
      <c r="V57" s="191"/>
      <c r="W57" s="210" t="s">
        <v>687</v>
      </c>
      <c r="X57" s="210"/>
    </row>
    <row r="58" spans="1:24" s="179" customFormat="1" ht="19.95" hidden="1" customHeight="1" x14ac:dyDescent="0.45">
      <c r="A58" s="141">
        <v>54</v>
      </c>
      <c r="B58" s="142" t="s">
        <v>41</v>
      </c>
      <c r="C58" s="143" t="s">
        <v>59</v>
      </c>
      <c r="D58" s="166" t="s">
        <v>42</v>
      </c>
      <c r="E58" s="203" t="s">
        <v>236</v>
      </c>
      <c r="F58" s="145" t="s">
        <v>679</v>
      </c>
      <c r="G58" s="146" t="s">
        <v>718</v>
      </c>
      <c r="H58" s="144" t="s">
        <v>716</v>
      </c>
      <c r="I58" s="144" t="s">
        <v>719</v>
      </c>
      <c r="J58" s="178" t="s">
        <v>718</v>
      </c>
      <c r="K58" s="144" t="s">
        <v>808</v>
      </c>
      <c r="L58" s="145" t="s">
        <v>842</v>
      </c>
      <c r="M58" s="144"/>
      <c r="N58" s="147" t="s">
        <v>331</v>
      </c>
      <c r="O58" s="148">
        <f>96+34</f>
        <v>130</v>
      </c>
      <c r="P58" s="147" t="s">
        <v>332</v>
      </c>
      <c r="Q58" s="148">
        <f>545+643</f>
        <v>1188</v>
      </c>
      <c r="R58" s="149"/>
      <c r="S58" s="184" t="s">
        <v>251</v>
      </c>
      <c r="T58" s="142"/>
      <c r="U58" s="146">
        <v>4</v>
      </c>
      <c r="V58" s="191"/>
      <c r="W58" s="210" t="s">
        <v>687</v>
      </c>
      <c r="X58" s="210"/>
    </row>
    <row r="59" spans="1:24" s="179" customFormat="1" ht="19.95" customHeight="1" x14ac:dyDescent="0.45">
      <c r="A59" s="141">
        <v>55</v>
      </c>
      <c r="B59" s="142" t="s">
        <v>41</v>
      </c>
      <c r="C59" s="143" t="s">
        <v>61</v>
      </c>
      <c r="D59" s="166" t="s">
        <v>42</v>
      </c>
      <c r="E59" s="203" t="s">
        <v>236</v>
      </c>
      <c r="F59" s="145" t="s">
        <v>679</v>
      </c>
      <c r="G59" s="146" t="s">
        <v>718</v>
      </c>
      <c r="H59" s="144" t="s">
        <v>716</v>
      </c>
      <c r="I59" s="144" t="s">
        <v>719</v>
      </c>
      <c r="J59" s="178" t="s">
        <v>718</v>
      </c>
      <c r="K59" s="144" t="s">
        <v>808</v>
      </c>
      <c r="L59" s="145" t="s">
        <v>842</v>
      </c>
      <c r="M59" s="144"/>
      <c r="N59" s="182" t="s">
        <v>335</v>
      </c>
      <c r="O59" s="183">
        <v>36</v>
      </c>
      <c r="P59" s="147" t="s">
        <v>336</v>
      </c>
      <c r="Q59" s="148">
        <f>12+25+20+1094+86</f>
        <v>1237</v>
      </c>
      <c r="R59" s="149"/>
      <c r="S59" s="184" t="s">
        <v>251</v>
      </c>
      <c r="T59" s="142"/>
      <c r="U59" s="146">
        <v>4</v>
      </c>
      <c r="V59" s="191"/>
      <c r="W59" s="191"/>
      <c r="X59" s="210"/>
    </row>
    <row r="60" spans="1:24" s="136" customFormat="1" ht="19.95" hidden="1" customHeight="1" x14ac:dyDescent="0.45">
      <c r="A60" s="141">
        <v>56</v>
      </c>
      <c r="B60" s="142" t="s">
        <v>41</v>
      </c>
      <c r="C60" s="143" t="s">
        <v>184</v>
      </c>
      <c r="D60" s="144" t="s">
        <v>42</v>
      </c>
      <c r="E60" s="203" t="s">
        <v>236</v>
      </c>
      <c r="F60" s="145" t="s">
        <v>678</v>
      </c>
      <c r="G60" s="146" t="s">
        <v>720</v>
      </c>
      <c r="H60" s="144" t="s">
        <v>721</v>
      </c>
      <c r="I60" s="144" t="s">
        <v>722</v>
      </c>
      <c r="J60" s="146" t="s">
        <v>687</v>
      </c>
      <c r="K60" s="146" t="s">
        <v>828</v>
      </c>
      <c r="L60" s="145" t="s">
        <v>678</v>
      </c>
      <c r="M60" s="173" t="s">
        <v>841</v>
      </c>
      <c r="N60" s="188" t="s">
        <v>337</v>
      </c>
      <c r="O60" s="148">
        <v>61</v>
      </c>
      <c r="P60" s="147" t="s">
        <v>338</v>
      </c>
      <c r="Q60" s="148">
        <v>1309</v>
      </c>
      <c r="R60" s="149"/>
      <c r="S60" s="184" t="s">
        <v>251</v>
      </c>
      <c r="T60" s="142"/>
      <c r="U60" s="146">
        <v>3</v>
      </c>
      <c r="V60" s="210"/>
      <c r="W60" s="210" t="s">
        <v>687</v>
      </c>
      <c r="X60" s="210"/>
    </row>
    <row r="61" spans="1:24" s="136" customFormat="1" ht="19.95" hidden="1" customHeight="1" x14ac:dyDescent="0.45">
      <c r="A61" s="141">
        <v>57</v>
      </c>
      <c r="B61" s="142" t="s">
        <v>497</v>
      </c>
      <c r="C61" s="143" t="s">
        <v>37</v>
      </c>
      <c r="D61" s="166" t="s">
        <v>36</v>
      </c>
      <c r="E61" s="203" t="s">
        <v>236</v>
      </c>
      <c r="F61" s="145" t="s">
        <v>679</v>
      </c>
      <c r="G61" s="146" t="s">
        <v>715</v>
      </c>
      <c r="H61" s="144" t="s">
        <v>786</v>
      </c>
      <c r="I61" s="189" t="s">
        <v>788</v>
      </c>
      <c r="J61" s="178" t="s">
        <v>687</v>
      </c>
      <c r="K61" s="189" t="s">
        <v>829</v>
      </c>
      <c r="L61" s="145" t="s">
        <v>678</v>
      </c>
      <c r="M61" s="189"/>
      <c r="N61" s="147"/>
      <c r="O61" s="148"/>
      <c r="P61" s="147" t="s">
        <v>532</v>
      </c>
      <c r="Q61" s="190">
        <f>56+20</f>
        <v>76</v>
      </c>
      <c r="R61" s="150" t="s">
        <v>533</v>
      </c>
      <c r="S61" s="142" t="s">
        <v>493</v>
      </c>
      <c r="T61" s="150"/>
      <c r="U61" s="146">
        <v>4</v>
      </c>
      <c r="V61" s="210"/>
      <c r="W61" s="210" t="s">
        <v>687</v>
      </c>
      <c r="X61" s="210"/>
    </row>
    <row r="62" spans="1:24" s="136" customFormat="1" ht="19.95" hidden="1" customHeight="1" x14ac:dyDescent="0.45">
      <c r="A62" s="141">
        <v>58</v>
      </c>
      <c r="B62" s="142" t="s">
        <v>497</v>
      </c>
      <c r="C62" s="143" t="s">
        <v>39</v>
      </c>
      <c r="D62" s="166" t="s">
        <v>36</v>
      </c>
      <c r="E62" s="203" t="s">
        <v>236</v>
      </c>
      <c r="F62" s="145" t="s">
        <v>679</v>
      </c>
      <c r="G62" s="146" t="s">
        <v>715</v>
      </c>
      <c r="H62" s="144" t="s">
        <v>786</v>
      </c>
      <c r="I62" s="144" t="s">
        <v>790</v>
      </c>
      <c r="J62" s="178" t="s">
        <v>687</v>
      </c>
      <c r="K62" s="144" t="s">
        <v>809</v>
      </c>
      <c r="L62" s="145" t="s">
        <v>678</v>
      </c>
      <c r="M62" s="144"/>
      <c r="N62" s="149" t="s">
        <v>494</v>
      </c>
      <c r="O62" s="148"/>
      <c r="P62" s="149" t="s">
        <v>557</v>
      </c>
      <c r="Q62" s="148">
        <f>132+20+21+33+120+36</f>
        <v>362</v>
      </c>
      <c r="R62" s="149" t="s">
        <v>495</v>
      </c>
      <c r="S62" s="150" t="s">
        <v>496</v>
      </c>
      <c r="T62" s="150" t="s">
        <v>546</v>
      </c>
      <c r="U62" s="146">
        <v>4</v>
      </c>
      <c r="V62" s="210"/>
      <c r="W62" s="210" t="s">
        <v>687</v>
      </c>
      <c r="X62" s="210"/>
    </row>
    <row r="63" spans="1:24" s="136" customFormat="1" ht="19.95" hidden="1" customHeight="1" x14ac:dyDescent="0.45">
      <c r="A63" s="141">
        <v>59</v>
      </c>
      <c r="B63" s="150" t="s">
        <v>64</v>
      </c>
      <c r="C63" s="149" t="s">
        <v>63</v>
      </c>
      <c r="D63" s="144" t="s">
        <v>65</v>
      </c>
      <c r="E63" s="207" t="s">
        <v>236</v>
      </c>
      <c r="F63" s="145" t="s">
        <v>678</v>
      </c>
      <c r="G63" s="145" t="s">
        <v>678</v>
      </c>
      <c r="H63" s="144" t="s">
        <v>791</v>
      </c>
      <c r="I63" s="144"/>
      <c r="J63" s="191" t="s">
        <v>687</v>
      </c>
      <c r="K63" s="144" t="s">
        <v>830</v>
      </c>
      <c r="L63" s="145" t="s">
        <v>678</v>
      </c>
      <c r="M63" s="144"/>
      <c r="N63" s="192" t="s">
        <v>442</v>
      </c>
      <c r="O63" s="193">
        <v>9</v>
      </c>
      <c r="P63" s="192" t="s">
        <v>443</v>
      </c>
      <c r="Q63" s="148">
        <f>2+102+4+3+10+1+1+1+4</f>
        <v>128</v>
      </c>
      <c r="R63" s="149" t="s">
        <v>245</v>
      </c>
      <c r="S63" s="150" t="s">
        <v>245</v>
      </c>
      <c r="T63" s="150"/>
      <c r="U63" s="146">
        <v>4</v>
      </c>
      <c r="V63" s="210"/>
      <c r="W63" s="210" t="s">
        <v>687</v>
      </c>
      <c r="X63" s="210"/>
    </row>
    <row r="64" spans="1:24" s="136" customFormat="1" ht="19.95" hidden="1" customHeight="1" x14ac:dyDescent="0.45">
      <c r="A64" s="141">
        <v>60</v>
      </c>
      <c r="B64" s="150" t="s">
        <v>64</v>
      </c>
      <c r="C64" s="149" t="s">
        <v>66</v>
      </c>
      <c r="D64" s="144" t="s">
        <v>65</v>
      </c>
      <c r="E64" s="207" t="s">
        <v>236</v>
      </c>
      <c r="F64" s="145" t="s">
        <v>678</v>
      </c>
      <c r="G64" s="145" t="s">
        <v>678</v>
      </c>
      <c r="H64" s="144" t="s">
        <v>791</v>
      </c>
      <c r="I64" s="144"/>
      <c r="J64" s="145" t="s">
        <v>687</v>
      </c>
      <c r="K64" s="144" t="s">
        <v>830</v>
      </c>
      <c r="L64" s="145" t="s">
        <v>678</v>
      </c>
      <c r="M64" s="144"/>
      <c r="N64" s="192" t="s">
        <v>444</v>
      </c>
      <c r="O64" s="193">
        <f>12+18</f>
        <v>30</v>
      </c>
      <c r="P64" s="192" t="s">
        <v>445</v>
      </c>
      <c r="Q64" s="148">
        <f>16+109+12+123+42+54+4+8</f>
        <v>368</v>
      </c>
      <c r="R64" s="149" t="s">
        <v>245</v>
      </c>
      <c r="S64" s="150" t="s">
        <v>245</v>
      </c>
      <c r="T64" s="150"/>
      <c r="U64" s="146">
        <v>4</v>
      </c>
      <c r="V64" s="210"/>
      <c r="W64" s="210" t="s">
        <v>687</v>
      </c>
      <c r="X64" s="210"/>
    </row>
    <row r="65" spans="1:24" s="136" customFormat="1" ht="19.95" hidden="1" customHeight="1" x14ac:dyDescent="0.45">
      <c r="A65" s="141">
        <v>61</v>
      </c>
      <c r="B65" s="150" t="s">
        <v>64</v>
      </c>
      <c r="C65" s="149" t="s">
        <v>67</v>
      </c>
      <c r="D65" s="144" t="s">
        <v>65</v>
      </c>
      <c r="E65" s="207" t="s">
        <v>236</v>
      </c>
      <c r="F65" s="145" t="s">
        <v>678</v>
      </c>
      <c r="G65" s="145" t="s">
        <v>678</v>
      </c>
      <c r="H65" s="144" t="s">
        <v>791</v>
      </c>
      <c r="I65" s="144"/>
      <c r="J65" s="145" t="s">
        <v>687</v>
      </c>
      <c r="K65" s="144" t="s">
        <v>830</v>
      </c>
      <c r="L65" s="145" t="s">
        <v>678</v>
      </c>
      <c r="M65" s="144"/>
      <c r="N65" s="192" t="s">
        <v>446</v>
      </c>
      <c r="O65" s="193">
        <v>8</v>
      </c>
      <c r="P65" s="192" t="s">
        <v>565</v>
      </c>
      <c r="Q65" s="148">
        <f>60+8+22+10</f>
        <v>100</v>
      </c>
      <c r="R65" s="149" t="s">
        <v>245</v>
      </c>
      <c r="S65" s="150" t="s">
        <v>245</v>
      </c>
      <c r="T65" s="150"/>
      <c r="U65" s="146">
        <v>4</v>
      </c>
      <c r="V65" s="210"/>
      <c r="W65" s="210" t="s">
        <v>687</v>
      </c>
      <c r="X65" s="210"/>
    </row>
    <row r="66" spans="1:24" s="136" customFormat="1" ht="19.95" customHeight="1" x14ac:dyDescent="0.45">
      <c r="A66" s="141">
        <v>62</v>
      </c>
      <c r="B66" s="150" t="s">
        <v>64</v>
      </c>
      <c r="C66" s="149" t="s">
        <v>68</v>
      </c>
      <c r="D66" s="144" t="s">
        <v>65</v>
      </c>
      <c r="E66" s="207" t="s">
        <v>236</v>
      </c>
      <c r="F66" s="145" t="s">
        <v>678</v>
      </c>
      <c r="G66" s="145" t="s">
        <v>678</v>
      </c>
      <c r="H66" s="144" t="s">
        <v>791</v>
      </c>
      <c r="I66" s="144"/>
      <c r="J66" s="145" t="s">
        <v>687</v>
      </c>
      <c r="K66" s="144" t="s">
        <v>830</v>
      </c>
      <c r="L66" s="145" t="s">
        <v>678</v>
      </c>
      <c r="M66" s="144"/>
      <c r="N66" s="192" t="s">
        <v>473</v>
      </c>
      <c r="O66" s="193">
        <v>16</v>
      </c>
      <c r="P66" s="192" t="s">
        <v>447</v>
      </c>
      <c r="Q66" s="148">
        <v>154</v>
      </c>
      <c r="R66" s="149" t="s">
        <v>245</v>
      </c>
      <c r="S66" s="150" t="s">
        <v>245</v>
      </c>
      <c r="T66" s="150"/>
      <c r="U66" s="146">
        <v>4</v>
      </c>
      <c r="V66" s="210"/>
      <c r="W66" s="210"/>
      <c r="X66" s="210" t="s">
        <v>687</v>
      </c>
    </row>
    <row r="67" spans="1:24" s="136" customFormat="1" ht="19.95" hidden="1" customHeight="1" x14ac:dyDescent="0.45">
      <c r="A67" s="141">
        <v>63</v>
      </c>
      <c r="B67" s="150" t="s">
        <v>64</v>
      </c>
      <c r="C67" s="149" t="s">
        <v>70</v>
      </c>
      <c r="D67" s="144" t="s">
        <v>65</v>
      </c>
      <c r="E67" s="207" t="s">
        <v>236</v>
      </c>
      <c r="F67" s="145" t="s">
        <v>678</v>
      </c>
      <c r="G67" s="145" t="s">
        <v>678</v>
      </c>
      <c r="H67" s="144" t="s">
        <v>791</v>
      </c>
      <c r="I67" s="144"/>
      <c r="J67" s="145" t="s">
        <v>687</v>
      </c>
      <c r="K67" s="144" t="s">
        <v>830</v>
      </c>
      <c r="L67" s="145" t="s">
        <v>678</v>
      </c>
      <c r="M67" s="144"/>
      <c r="N67" s="192" t="s">
        <v>449</v>
      </c>
      <c r="O67" s="193">
        <v>4</v>
      </c>
      <c r="P67" s="192" t="s">
        <v>450</v>
      </c>
      <c r="Q67" s="148">
        <f>26+88+139</f>
        <v>253</v>
      </c>
      <c r="R67" s="149" t="s">
        <v>245</v>
      </c>
      <c r="S67" s="150" t="s">
        <v>245</v>
      </c>
      <c r="T67" s="150"/>
      <c r="U67" s="146">
        <v>4</v>
      </c>
      <c r="V67" s="210"/>
      <c r="W67" s="210" t="s">
        <v>687</v>
      </c>
      <c r="X67" s="210"/>
    </row>
    <row r="68" spans="1:24" s="136" customFormat="1" ht="19.95" hidden="1" customHeight="1" x14ac:dyDescent="0.45">
      <c r="A68" s="141">
        <v>64</v>
      </c>
      <c r="B68" s="150" t="s">
        <v>64</v>
      </c>
      <c r="C68" s="149" t="s">
        <v>71</v>
      </c>
      <c r="D68" s="144" t="s">
        <v>65</v>
      </c>
      <c r="E68" s="207" t="s">
        <v>236</v>
      </c>
      <c r="F68" s="145" t="s">
        <v>678</v>
      </c>
      <c r="G68" s="145" t="s">
        <v>678</v>
      </c>
      <c r="H68" s="144" t="s">
        <v>791</v>
      </c>
      <c r="I68" s="194"/>
      <c r="J68" s="145" t="s">
        <v>687</v>
      </c>
      <c r="K68" s="194" t="s">
        <v>830</v>
      </c>
      <c r="L68" s="145" t="s">
        <v>678</v>
      </c>
      <c r="M68" s="194"/>
      <c r="N68" s="192" t="s">
        <v>491</v>
      </c>
      <c r="O68" s="193">
        <f>26+4+1</f>
        <v>31</v>
      </c>
      <c r="P68" s="192" t="s">
        <v>566</v>
      </c>
      <c r="Q68" s="148">
        <f>18+12+18+24+8+12+75+6+2</f>
        <v>175</v>
      </c>
      <c r="R68" s="149" t="s">
        <v>245</v>
      </c>
      <c r="S68" s="150" t="s">
        <v>245</v>
      </c>
      <c r="T68" s="150"/>
      <c r="U68" s="146">
        <v>4</v>
      </c>
      <c r="V68" s="210"/>
      <c r="W68" s="210" t="s">
        <v>687</v>
      </c>
      <c r="X68" s="210"/>
    </row>
    <row r="69" spans="1:24" s="136" customFormat="1" ht="19.95" customHeight="1" x14ac:dyDescent="0.45">
      <c r="A69" s="141">
        <v>65</v>
      </c>
      <c r="B69" s="150" t="s">
        <v>64</v>
      </c>
      <c r="C69" s="149" t="s">
        <v>72</v>
      </c>
      <c r="D69" s="144" t="s">
        <v>65</v>
      </c>
      <c r="E69" s="207" t="s">
        <v>236</v>
      </c>
      <c r="F69" s="145" t="s">
        <v>678</v>
      </c>
      <c r="G69" s="146" t="s">
        <v>678</v>
      </c>
      <c r="H69" s="144" t="s">
        <v>791</v>
      </c>
      <c r="I69" s="144"/>
      <c r="J69" s="145" t="s">
        <v>687</v>
      </c>
      <c r="K69" s="144" t="s">
        <v>830</v>
      </c>
      <c r="L69" s="145" t="s">
        <v>678</v>
      </c>
      <c r="M69" s="144"/>
      <c r="N69" s="192" t="s">
        <v>451</v>
      </c>
      <c r="O69" s="193">
        <v>20</v>
      </c>
      <c r="P69" s="192" t="s">
        <v>452</v>
      </c>
      <c r="Q69" s="148">
        <f>69+25+4</f>
        <v>98</v>
      </c>
      <c r="R69" s="149" t="s">
        <v>245</v>
      </c>
      <c r="S69" s="150" t="s">
        <v>245</v>
      </c>
      <c r="T69" s="150"/>
      <c r="U69" s="146">
        <v>4</v>
      </c>
      <c r="V69" s="210"/>
      <c r="W69" s="210"/>
      <c r="X69" s="210" t="s">
        <v>687</v>
      </c>
    </row>
    <row r="70" spans="1:24" s="136" customFormat="1" ht="19.95" customHeight="1" x14ac:dyDescent="0.45">
      <c r="A70" s="141">
        <v>66</v>
      </c>
      <c r="B70" s="150" t="s">
        <v>64</v>
      </c>
      <c r="C70" s="149" t="s">
        <v>73</v>
      </c>
      <c r="D70" s="144" t="s">
        <v>65</v>
      </c>
      <c r="E70" s="207" t="s">
        <v>236</v>
      </c>
      <c r="F70" s="145" t="s">
        <v>678</v>
      </c>
      <c r="G70" s="146" t="s">
        <v>678</v>
      </c>
      <c r="H70" s="144" t="s">
        <v>791</v>
      </c>
      <c r="I70" s="144"/>
      <c r="J70" s="145" t="s">
        <v>687</v>
      </c>
      <c r="K70" s="144" t="s">
        <v>830</v>
      </c>
      <c r="L70" s="145" t="s">
        <v>678</v>
      </c>
      <c r="M70" s="144"/>
      <c r="N70" s="192" t="s">
        <v>453</v>
      </c>
      <c r="O70" s="193"/>
      <c r="P70" s="192" t="s">
        <v>454</v>
      </c>
      <c r="Q70" s="148">
        <f>7+78</f>
        <v>85</v>
      </c>
      <c r="R70" s="149" t="s">
        <v>245</v>
      </c>
      <c r="S70" s="150" t="s">
        <v>245</v>
      </c>
      <c r="T70" s="150"/>
      <c r="U70" s="146">
        <v>4</v>
      </c>
      <c r="V70" s="210"/>
      <c r="W70" s="210"/>
      <c r="X70" s="210" t="s">
        <v>687</v>
      </c>
    </row>
    <row r="71" spans="1:24" s="136" customFormat="1" ht="19.95" hidden="1" customHeight="1" x14ac:dyDescent="0.45">
      <c r="A71" s="141">
        <v>67</v>
      </c>
      <c r="B71" s="150" t="s">
        <v>64</v>
      </c>
      <c r="C71" s="149" t="s">
        <v>75</v>
      </c>
      <c r="D71" s="144" t="s">
        <v>65</v>
      </c>
      <c r="E71" s="207" t="s">
        <v>236</v>
      </c>
      <c r="F71" s="145" t="s">
        <v>678</v>
      </c>
      <c r="G71" s="145" t="s">
        <v>678</v>
      </c>
      <c r="H71" s="144" t="s">
        <v>791</v>
      </c>
      <c r="I71" s="144"/>
      <c r="J71" s="145" t="s">
        <v>687</v>
      </c>
      <c r="K71" s="144" t="s">
        <v>830</v>
      </c>
      <c r="L71" s="145" t="s">
        <v>678</v>
      </c>
      <c r="M71" s="144"/>
      <c r="N71" s="192" t="s">
        <v>456</v>
      </c>
      <c r="O71" s="193">
        <v>40</v>
      </c>
      <c r="P71" s="192" t="s">
        <v>457</v>
      </c>
      <c r="Q71" s="148">
        <f>100+30+20</f>
        <v>150</v>
      </c>
      <c r="R71" s="149" t="s">
        <v>245</v>
      </c>
      <c r="S71" s="150" t="s">
        <v>245</v>
      </c>
      <c r="T71" s="150"/>
      <c r="U71" s="146">
        <v>4</v>
      </c>
      <c r="V71" s="210"/>
      <c r="W71" s="210" t="s">
        <v>687</v>
      </c>
      <c r="X71" s="210"/>
    </row>
    <row r="72" spans="1:24" s="136" customFormat="1" ht="19.95" customHeight="1" x14ac:dyDescent="0.45">
      <c r="A72" s="141">
        <v>68</v>
      </c>
      <c r="B72" s="150" t="s">
        <v>64</v>
      </c>
      <c r="C72" s="149" t="s">
        <v>76</v>
      </c>
      <c r="D72" s="144" t="s">
        <v>65</v>
      </c>
      <c r="E72" s="207" t="s">
        <v>236</v>
      </c>
      <c r="F72" s="145" t="s">
        <v>678</v>
      </c>
      <c r="G72" s="145" t="s">
        <v>678</v>
      </c>
      <c r="H72" s="144" t="s">
        <v>791</v>
      </c>
      <c r="I72" s="144"/>
      <c r="J72" s="145" t="s">
        <v>687</v>
      </c>
      <c r="K72" s="144" t="s">
        <v>830</v>
      </c>
      <c r="L72" s="145" t="s">
        <v>678</v>
      </c>
      <c r="M72" s="144"/>
      <c r="N72" s="192" t="s">
        <v>474</v>
      </c>
      <c r="O72" s="193">
        <v>28</v>
      </c>
      <c r="P72" s="192" t="s">
        <v>458</v>
      </c>
      <c r="Q72" s="148">
        <f>71+26+1+5</f>
        <v>103</v>
      </c>
      <c r="R72" s="149" t="s">
        <v>245</v>
      </c>
      <c r="S72" s="150" t="s">
        <v>245</v>
      </c>
      <c r="T72" s="150"/>
      <c r="U72" s="146">
        <v>4</v>
      </c>
      <c r="V72" s="210"/>
      <c r="W72" s="210"/>
      <c r="X72" s="210" t="s">
        <v>687</v>
      </c>
    </row>
    <row r="73" spans="1:24" s="136" customFormat="1" ht="19.95" customHeight="1" x14ac:dyDescent="0.45">
      <c r="A73" s="141">
        <v>69</v>
      </c>
      <c r="B73" s="150" t="s">
        <v>64</v>
      </c>
      <c r="C73" s="149" t="s">
        <v>77</v>
      </c>
      <c r="D73" s="144" t="s">
        <v>65</v>
      </c>
      <c r="E73" s="207" t="s">
        <v>236</v>
      </c>
      <c r="F73" s="145" t="s">
        <v>678</v>
      </c>
      <c r="G73" s="145" t="s">
        <v>678</v>
      </c>
      <c r="H73" s="144" t="s">
        <v>791</v>
      </c>
      <c r="I73" s="144"/>
      <c r="J73" s="145" t="s">
        <v>687</v>
      </c>
      <c r="K73" s="144" t="s">
        <v>830</v>
      </c>
      <c r="L73" s="145" t="s">
        <v>678</v>
      </c>
      <c r="M73" s="144"/>
      <c r="N73" s="192" t="s">
        <v>459</v>
      </c>
      <c r="O73" s="193">
        <f>15+16</f>
        <v>31</v>
      </c>
      <c r="P73" s="192" t="s">
        <v>460</v>
      </c>
      <c r="Q73" s="148">
        <v>5</v>
      </c>
      <c r="R73" s="149" t="s">
        <v>245</v>
      </c>
      <c r="S73" s="150" t="s">
        <v>245</v>
      </c>
      <c r="T73" s="150"/>
      <c r="U73" s="146">
        <v>4</v>
      </c>
      <c r="V73" s="210"/>
      <c r="W73" s="210"/>
      <c r="X73" s="210" t="s">
        <v>687</v>
      </c>
    </row>
    <row r="74" spans="1:24" s="136" customFormat="1" ht="19.95" customHeight="1" x14ac:dyDescent="0.45">
      <c r="A74" s="141">
        <v>70</v>
      </c>
      <c r="B74" s="150" t="s">
        <v>64</v>
      </c>
      <c r="C74" s="149" t="s">
        <v>78</v>
      </c>
      <c r="D74" s="144" t="s">
        <v>65</v>
      </c>
      <c r="E74" s="207" t="s">
        <v>236</v>
      </c>
      <c r="F74" s="145" t="s">
        <v>678</v>
      </c>
      <c r="G74" s="145" t="s">
        <v>679</v>
      </c>
      <c r="H74" s="144" t="s">
        <v>791</v>
      </c>
      <c r="I74" s="144" t="s">
        <v>792</v>
      </c>
      <c r="J74" s="145" t="s">
        <v>687</v>
      </c>
      <c r="K74" s="144" t="s">
        <v>830</v>
      </c>
      <c r="L74" s="145" t="s">
        <v>678</v>
      </c>
      <c r="M74" s="144" t="s">
        <v>840</v>
      </c>
      <c r="N74" s="192" t="s">
        <v>461</v>
      </c>
      <c r="O74" s="193">
        <v>20</v>
      </c>
      <c r="P74" s="192" t="s">
        <v>462</v>
      </c>
      <c r="Q74" s="148">
        <v>54</v>
      </c>
      <c r="R74" s="149" t="s">
        <v>245</v>
      </c>
      <c r="S74" s="150" t="s">
        <v>245</v>
      </c>
      <c r="T74" s="150"/>
      <c r="U74" s="146">
        <v>3</v>
      </c>
      <c r="V74" s="210"/>
      <c r="W74" s="210"/>
      <c r="X74" s="210" t="s">
        <v>687</v>
      </c>
    </row>
    <row r="75" spans="1:24" s="136" customFormat="1" ht="19.95" customHeight="1" x14ac:dyDescent="0.45">
      <c r="A75" s="141">
        <v>71</v>
      </c>
      <c r="B75" s="150" t="s">
        <v>64</v>
      </c>
      <c r="C75" s="149" t="s">
        <v>79</v>
      </c>
      <c r="D75" s="144" t="s">
        <v>65</v>
      </c>
      <c r="E75" s="207" t="s">
        <v>236</v>
      </c>
      <c r="F75" s="145" t="s">
        <v>678</v>
      </c>
      <c r="G75" s="145" t="s">
        <v>678</v>
      </c>
      <c r="H75" s="144" t="s">
        <v>791</v>
      </c>
      <c r="I75" s="144"/>
      <c r="J75" s="145" t="s">
        <v>687</v>
      </c>
      <c r="K75" s="144" t="s">
        <v>830</v>
      </c>
      <c r="L75" s="145" t="s">
        <v>678</v>
      </c>
      <c r="M75" s="144"/>
      <c r="N75" s="192" t="s">
        <v>463</v>
      </c>
      <c r="O75" s="193">
        <f>34+12</f>
        <v>46</v>
      </c>
      <c r="P75" s="192" t="s">
        <v>464</v>
      </c>
      <c r="Q75" s="148">
        <f>14+48+34+24</f>
        <v>120</v>
      </c>
      <c r="R75" s="149" t="s">
        <v>245</v>
      </c>
      <c r="S75" s="150" t="s">
        <v>245</v>
      </c>
      <c r="T75" s="150"/>
      <c r="U75" s="146">
        <v>4</v>
      </c>
      <c r="V75" s="210"/>
      <c r="W75" s="210"/>
      <c r="X75" s="210" t="s">
        <v>687</v>
      </c>
    </row>
    <row r="76" spans="1:24" s="136" customFormat="1" ht="19.95" customHeight="1" x14ac:dyDescent="0.45">
      <c r="A76" s="141">
        <v>72</v>
      </c>
      <c r="B76" s="150" t="s">
        <v>64</v>
      </c>
      <c r="C76" s="149" t="s">
        <v>80</v>
      </c>
      <c r="D76" s="144" t="s">
        <v>65</v>
      </c>
      <c r="E76" s="207" t="s">
        <v>236</v>
      </c>
      <c r="F76" s="145" t="s">
        <v>678</v>
      </c>
      <c r="G76" s="145" t="s">
        <v>678</v>
      </c>
      <c r="H76" s="144" t="s">
        <v>791</v>
      </c>
      <c r="I76" s="144"/>
      <c r="J76" s="145" t="s">
        <v>687</v>
      </c>
      <c r="K76" s="144" t="s">
        <v>830</v>
      </c>
      <c r="L76" s="145" t="s">
        <v>678</v>
      </c>
      <c r="M76" s="144"/>
      <c r="N76" s="192" t="s">
        <v>465</v>
      </c>
      <c r="O76" s="193">
        <v>40</v>
      </c>
      <c r="P76" s="195" t="s">
        <v>466</v>
      </c>
      <c r="Q76" s="196">
        <f>96+4</f>
        <v>100</v>
      </c>
      <c r="R76" s="149" t="s">
        <v>245</v>
      </c>
      <c r="S76" s="150" t="s">
        <v>245</v>
      </c>
      <c r="T76" s="150"/>
      <c r="U76" s="146">
        <v>4</v>
      </c>
      <c r="V76" s="210"/>
      <c r="W76" s="210"/>
      <c r="X76" s="210" t="s">
        <v>687</v>
      </c>
    </row>
    <row r="77" spans="1:24" s="136" customFormat="1" ht="19.95" customHeight="1" x14ac:dyDescent="0.45">
      <c r="A77" s="141">
        <v>73</v>
      </c>
      <c r="B77" s="150" t="s">
        <v>64</v>
      </c>
      <c r="C77" s="149" t="s">
        <v>81</v>
      </c>
      <c r="D77" s="144" t="s">
        <v>65</v>
      </c>
      <c r="E77" s="207" t="s">
        <v>236</v>
      </c>
      <c r="F77" s="145" t="s">
        <v>678</v>
      </c>
      <c r="G77" s="145" t="s">
        <v>679</v>
      </c>
      <c r="H77" s="144" t="s">
        <v>791</v>
      </c>
      <c r="I77" s="144" t="s">
        <v>792</v>
      </c>
      <c r="J77" s="145" t="s">
        <v>687</v>
      </c>
      <c r="K77" s="144" t="s">
        <v>830</v>
      </c>
      <c r="L77" s="145" t="s">
        <v>678</v>
      </c>
      <c r="M77" s="144"/>
      <c r="N77" s="192" t="s">
        <v>465</v>
      </c>
      <c r="O77" s="193">
        <v>40</v>
      </c>
      <c r="P77" s="192" t="s">
        <v>467</v>
      </c>
      <c r="Q77" s="148">
        <f>12+32+9+52+4+18</f>
        <v>127</v>
      </c>
      <c r="R77" s="149" t="s">
        <v>245</v>
      </c>
      <c r="S77" s="150" t="s">
        <v>245</v>
      </c>
      <c r="T77" s="150"/>
      <c r="U77" s="146">
        <v>3</v>
      </c>
      <c r="V77" s="210"/>
      <c r="W77" s="210"/>
      <c r="X77" s="210" t="s">
        <v>687</v>
      </c>
    </row>
    <row r="78" spans="1:24" s="136" customFormat="1" ht="19.95" hidden="1" customHeight="1" x14ac:dyDescent="0.45">
      <c r="A78" s="141">
        <v>74</v>
      </c>
      <c r="B78" s="150" t="s">
        <v>64</v>
      </c>
      <c r="C78" s="149" t="s">
        <v>82</v>
      </c>
      <c r="D78" s="144" t="s">
        <v>65</v>
      </c>
      <c r="E78" s="207" t="s">
        <v>236</v>
      </c>
      <c r="F78" s="145" t="s">
        <v>678</v>
      </c>
      <c r="G78" s="145" t="s">
        <v>678</v>
      </c>
      <c r="H78" s="144" t="s">
        <v>791</v>
      </c>
      <c r="I78" s="144"/>
      <c r="J78" s="145" t="s">
        <v>687</v>
      </c>
      <c r="K78" s="144" t="s">
        <v>830</v>
      </c>
      <c r="L78" s="145" t="s">
        <v>678</v>
      </c>
      <c r="M78" s="144"/>
      <c r="N78" s="192" t="s">
        <v>468</v>
      </c>
      <c r="O78" s="193">
        <f>2*74+100+7</f>
        <v>255</v>
      </c>
      <c r="P78" s="192" t="s">
        <v>469</v>
      </c>
      <c r="Q78" s="148">
        <f>102+34</f>
        <v>136</v>
      </c>
      <c r="R78" s="149" t="s">
        <v>245</v>
      </c>
      <c r="S78" s="150" t="s">
        <v>245</v>
      </c>
      <c r="T78" s="150"/>
      <c r="U78" s="146">
        <v>4</v>
      </c>
      <c r="V78" s="210"/>
      <c r="W78" s="210" t="s">
        <v>687</v>
      </c>
      <c r="X78" s="210"/>
    </row>
    <row r="79" spans="1:24" s="136" customFormat="1" ht="19.95" hidden="1" customHeight="1" x14ac:dyDescent="0.45">
      <c r="A79" s="141">
        <v>75</v>
      </c>
      <c r="B79" s="150" t="s">
        <v>64</v>
      </c>
      <c r="C79" s="149" t="s">
        <v>83</v>
      </c>
      <c r="D79" s="144" t="s">
        <v>65</v>
      </c>
      <c r="E79" s="207" t="s">
        <v>236</v>
      </c>
      <c r="F79" s="145" t="s">
        <v>678</v>
      </c>
      <c r="G79" s="145" t="s">
        <v>679</v>
      </c>
      <c r="H79" s="144" t="s">
        <v>791</v>
      </c>
      <c r="I79" s="144" t="s">
        <v>792</v>
      </c>
      <c r="J79" s="145" t="s">
        <v>687</v>
      </c>
      <c r="K79" s="144" t="s">
        <v>830</v>
      </c>
      <c r="L79" s="145" t="s">
        <v>678</v>
      </c>
      <c r="M79" s="144"/>
      <c r="N79" s="192" t="s">
        <v>470</v>
      </c>
      <c r="O79" s="193">
        <f>40+4</f>
        <v>44</v>
      </c>
      <c r="P79" s="192" t="s">
        <v>568</v>
      </c>
      <c r="Q79" s="148">
        <f>3+2+84+5+16+56+54</f>
        <v>220</v>
      </c>
      <c r="R79" s="149" t="s">
        <v>245</v>
      </c>
      <c r="S79" s="150" t="s">
        <v>245</v>
      </c>
      <c r="T79" s="150"/>
      <c r="U79" s="146">
        <v>3</v>
      </c>
      <c r="V79" s="210"/>
      <c r="W79" s="210" t="s">
        <v>687</v>
      </c>
      <c r="X79" s="210"/>
    </row>
    <row r="80" spans="1:24" s="136" customFormat="1" ht="19.95" hidden="1" customHeight="1" x14ac:dyDescent="0.45">
      <c r="A80" s="141">
        <v>76</v>
      </c>
      <c r="B80" s="172" t="s">
        <v>64</v>
      </c>
      <c r="C80" s="171" t="s">
        <v>84</v>
      </c>
      <c r="D80" s="159" t="s">
        <v>65</v>
      </c>
      <c r="E80" s="208" t="s">
        <v>234</v>
      </c>
      <c r="F80" s="145" t="s">
        <v>678</v>
      </c>
      <c r="G80" s="145" t="s">
        <v>678</v>
      </c>
      <c r="H80" s="159" t="s">
        <v>791</v>
      </c>
      <c r="I80" s="159"/>
      <c r="J80" s="145" t="s">
        <v>687</v>
      </c>
      <c r="K80" s="144" t="s">
        <v>830</v>
      </c>
      <c r="L80" s="145" t="s">
        <v>678</v>
      </c>
      <c r="M80" s="144"/>
      <c r="N80" s="197" t="s">
        <v>455</v>
      </c>
      <c r="O80" s="198"/>
      <c r="P80" s="197" t="s">
        <v>471</v>
      </c>
      <c r="Q80" s="170">
        <f>33+14+8</f>
        <v>55</v>
      </c>
      <c r="R80" s="171" t="s">
        <v>245</v>
      </c>
      <c r="S80" s="172" t="s">
        <v>245</v>
      </c>
      <c r="T80" s="172"/>
      <c r="U80" s="146">
        <v>4</v>
      </c>
      <c r="V80" s="210"/>
      <c r="W80" s="210" t="s">
        <v>687</v>
      </c>
      <c r="X80" s="210"/>
    </row>
    <row r="81" spans="1:24" s="136" customFormat="1" ht="19.95" customHeight="1" x14ac:dyDescent="0.45">
      <c r="A81" s="141">
        <v>77</v>
      </c>
      <c r="B81" s="150" t="s">
        <v>64</v>
      </c>
      <c r="C81" s="149" t="s">
        <v>85</v>
      </c>
      <c r="D81" s="166" t="s">
        <v>65</v>
      </c>
      <c r="E81" s="207" t="s">
        <v>236</v>
      </c>
      <c r="F81" s="145" t="s">
        <v>678</v>
      </c>
      <c r="G81" s="145" t="s">
        <v>678</v>
      </c>
      <c r="H81" s="144" t="s">
        <v>791</v>
      </c>
      <c r="I81" s="144"/>
      <c r="J81" s="145" t="s">
        <v>687</v>
      </c>
      <c r="K81" s="144" t="s">
        <v>830</v>
      </c>
      <c r="L81" s="145" t="s">
        <v>678</v>
      </c>
      <c r="M81" s="144"/>
      <c r="N81" s="192" t="s">
        <v>472</v>
      </c>
      <c r="O81" s="193">
        <f>4+2+8+2+12</f>
        <v>28</v>
      </c>
      <c r="P81" s="192" t="s">
        <v>569</v>
      </c>
      <c r="Q81" s="148">
        <f>3+19+2+1+13+28+8+41+4+5+1+3+7+19</f>
        <v>154</v>
      </c>
      <c r="R81" s="149" t="s">
        <v>245</v>
      </c>
      <c r="S81" s="150" t="s">
        <v>245</v>
      </c>
      <c r="T81" s="150"/>
      <c r="U81" s="146">
        <v>4</v>
      </c>
      <c r="V81" s="210"/>
      <c r="W81" s="210"/>
      <c r="X81" s="210" t="s">
        <v>687</v>
      </c>
    </row>
    <row r="82" spans="1:24" s="136" customFormat="1" ht="19.95" hidden="1" customHeight="1" x14ac:dyDescent="0.45">
      <c r="A82" s="141">
        <v>78</v>
      </c>
      <c r="B82" s="142" t="s">
        <v>64</v>
      </c>
      <c r="C82" s="143" t="s">
        <v>88</v>
      </c>
      <c r="D82" s="166" t="s">
        <v>86</v>
      </c>
      <c r="E82" s="203" t="s">
        <v>236</v>
      </c>
      <c r="F82" s="168" t="s">
        <v>678</v>
      </c>
      <c r="G82" s="146" t="s">
        <v>715</v>
      </c>
      <c r="H82" s="144" t="s">
        <v>786</v>
      </c>
      <c r="I82" s="144" t="s">
        <v>793</v>
      </c>
      <c r="J82" s="145" t="s">
        <v>687</v>
      </c>
      <c r="K82" s="144"/>
      <c r="L82" s="145" t="s">
        <v>678</v>
      </c>
      <c r="M82" s="144"/>
      <c r="N82" s="147" t="s">
        <v>655</v>
      </c>
      <c r="O82" s="148">
        <f>329+11+27+8+16+17+28+1+100+18</f>
        <v>555</v>
      </c>
      <c r="P82" s="199" t="s">
        <v>650</v>
      </c>
      <c r="Q82" s="148">
        <f>839+113</f>
        <v>952</v>
      </c>
      <c r="R82" s="149" t="s">
        <v>650</v>
      </c>
      <c r="S82" s="150" t="s">
        <v>379</v>
      </c>
      <c r="T82" s="150"/>
      <c r="U82" s="146">
        <v>4</v>
      </c>
      <c r="V82" s="210" t="s">
        <v>687</v>
      </c>
      <c r="W82" s="210"/>
      <c r="X82" s="210"/>
    </row>
    <row r="83" spans="1:24" s="136" customFormat="1" ht="19.95" hidden="1" customHeight="1" x14ac:dyDescent="0.45">
      <c r="A83" s="141">
        <v>79</v>
      </c>
      <c r="B83" s="142" t="s">
        <v>64</v>
      </c>
      <c r="C83" s="143" t="s">
        <v>87</v>
      </c>
      <c r="D83" s="166" t="s">
        <v>36</v>
      </c>
      <c r="E83" s="203" t="s">
        <v>236</v>
      </c>
      <c r="F83" s="168" t="s">
        <v>678</v>
      </c>
      <c r="G83" s="146" t="s">
        <v>715</v>
      </c>
      <c r="H83" s="144" t="s">
        <v>786</v>
      </c>
      <c r="I83" s="144" t="s">
        <v>794</v>
      </c>
      <c r="J83" s="145" t="s">
        <v>687</v>
      </c>
      <c r="K83" s="144"/>
      <c r="L83" s="145" t="s">
        <v>678</v>
      </c>
      <c r="M83" s="144"/>
      <c r="N83" s="147" t="s">
        <v>656</v>
      </c>
      <c r="O83" s="148">
        <f>112+63+56+90+24</f>
        <v>345</v>
      </c>
      <c r="P83" s="147" t="s">
        <v>657</v>
      </c>
      <c r="Q83" s="148">
        <f>170+16</f>
        <v>186</v>
      </c>
      <c r="R83" s="149"/>
      <c r="S83" s="150" t="s">
        <v>379</v>
      </c>
      <c r="T83" s="150"/>
      <c r="U83" s="146">
        <v>4</v>
      </c>
      <c r="V83" s="210"/>
      <c r="W83" s="210" t="s">
        <v>687</v>
      </c>
      <c r="X83" s="210"/>
    </row>
    <row r="84" spans="1:24" s="136" customFormat="1" ht="19.95" hidden="1" customHeight="1" x14ac:dyDescent="0.45">
      <c r="A84" s="141">
        <v>80</v>
      </c>
      <c r="B84" s="142" t="s">
        <v>64</v>
      </c>
      <c r="C84" s="143" t="s">
        <v>94</v>
      </c>
      <c r="D84" s="166" t="s">
        <v>36</v>
      </c>
      <c r="E84" s="203" t="s">
        <v>236</v>
      </c>
      <c r="F84" s="168" t="s">
        <v>678</v>
      </c>
      <c r="G84" s="145" t="s">
        <v>715</v>
      </c>
      <c r="H84" s="144" t="s">
        <v>786</v>
      </c>
      <c r="I84" s="144" t="s">
        <v>797</v>
      </c>
      <c r="J84" s="145" t="s">
        <v>687</v>
      </c>
      <c r="K84" s="144"/>
      <c r="L84" s="145" t="s">
        <v>678</v>
      </c>
      <c r="M84" s="144"/>
      <c r="N84" s="147" t="s">
        <v>381</v>
      </c>
      <c r="O84" s="148">
        <f>72+9+4+5+2+14</f>
        <v>106</v>
      </c>
      <c r="P84" s="160" t="s">
        <v>571</v>
      </c>
      <c r="Q84" s="148">
        <f>4+56+20+10+8+13+3+4+7+10+36+12+6+7+2+40+4+1+1+7+5</f>
        <v>256</v>
      </c>
      <c r="R84" s="149" t="s">
        <v>614</v>
      </c>
      <c r="S84" s="142" t="s">
        <v>615</v>
      </c>
      <c r="T84" s="150" t="s">
        <v>544</v>
      </c>
      <c r="U84" s="146">
        <v>4</v>
      </c>
      <c r="V84" s="210"/>
      <c r="W84" s="210" t="s">
        <v>687</v>
      </c>
      <c r="X84" s="210"/>
    </row>
    <row r="85" spans="1:24" s="136" customFormat="1" ht="19.95" hidden="1" customHeight="1" x14ac:dyDescent="0.45">
      <c r="A85" s="141">
        <v>81</v>
      </c>
      <c r="B85" s="142" t="s">
        <v>64</v>
      </c>
      <c r="C85" s="143" t="s">
        <v>225</v>
      </c>
      <c r="D85" s="166" t="s">
        <v>96</v>
      </c>
      <c r="E85" s="203" t="s">
        <v>236</v>
      </c>
      <c r="F85" s="145" t="s">
        <v>678</v>
      </c>
      <c r="G85" s="145" t="s">
        <v>678</v>
      </c>
      <c r="H85" s="144" t="s">
        <v>780</v>
      </c>
      <c r="I85" s="144" t="s">
        <v>799</v>
      </c>
      <c r="J85" s="146" t="s">
        <v>687</v>
      </c>
      <c r="K85" s="181" t="s">
        <v>831</v>
      </c>
      <c r="L85" s="145" t="s">
        <v>678</v>
      </c>
      <c r="M85" s="181"/>
      <c r="N85" s="147" t="s">
        <v>475</v>
      </c>
      <c r="O85" s="148">
        <f>13+12</f>
        <v>25</v>
      </c>
      <c r="P85" s="147" t="s">
        <v>587</v>
      </c>
      <c r="Q85" s="148">
        <f>546+40+4+10+44+82+1+12+1+3+64</f>
        <v>807</v>
      </c>
      <c r="R85" s="149" t="s">
        <v>616</v>
      </c>
      <c r="S85" s="150" t="s">
        <v>617</v>
      </c>
      <c r="T85" s="150"/>
      <c r="U85" s="146">
        <v>4</v>
      </c>
      <c r="V85" s="210" t="s">
        <v>687</v>
      </c>
      <c r="W85" s="210"/>
      <c r="X85" s="210"/>
    </row>
    <row r="86" spans="1:24" s="136" customFormat="1" ht="19.95" hidden="1" customHeight="1" x14ac:dyDescent="0.45">
      <c r="A86" s="141">
        <v>82</v>
      </c>
      <c r="B86" s="141" t="s">
        <v>93</v>
      </c>
      <c r="C86" s="162" t="s">
        <v>92</v>
      </c>
      <c r="D86" s="164" t="s">
        <v>86</v>
      </c>
      <c r="E86" s="206" t="s">
        <v>234</v>
      </c>
      <c r="F86" s="145" t="s">
        <v>678</v>
      </c>
      <c r="G86" s="145" t="s">
        <v>715</v>
      </c>
      <c r="H86" s="159" t="s">
        <v>733</v>
      </c>
      <c r="I86" s="159" t="s">
        <v>734</v>
      </c>
      <c r="J86" s="145" t="s">
        <v>687</v>
      </c>
      <c r="K86" s="159" t="s">
        <v>809</v>
      </c>
      <c r="L86" s="145" t="s">
        <v>678</v>
      </c>
      <c r="M86" s="159"/>
      <c r="N86" s="174"/>
      <c r="O86" s="170"/>
      <c r="P86" s="174" t="s">
        <v>365</v>
      </c>
      <c r="Q86" s="170">
        <v>101</v>
      </c>
      <c r="R86" s="171"/>
      <c r="S86" s="172" t="s">
        <v>366</v>
      </c>
      <c r="T86" s="172"/>
      <c r="U86" s="146">
        <v>4</v>
      </c>
      <c r="V86" s="210" t="s">
        <v>687</v>
      </c>
      <c r="W86" s="210"/>
      <c r="X86" s="210"/>
    </row>
    <row r="87" spans="1:24" s="136" customFormat="1" ht="19.95" hidden="1" customHeight="1" x14ac:dyDescent="0.45">
      <c r="A87" s="141">
        <v>83</v>
      </c>
      <c r="B87" s="142" t="s">
        <v>93</v>
      </c>
      <c r="C87" s="143" t="s">
        <v>95</v>
      </c>
      <c r="D87" s="166" t="s">
        <v>96</v>
      </c>
      <c r="E87" s="203" t="s">
        <v>236</v>
      </c>
      <c r="F87" s="145" t="s">
        <v>678</v>
      </c>
      <c r="G87" s="145" t="s">
        <v>715</v>
      </c>
      <c r="H87" s="159" t="s">
        <v>733</v>
      </c>
      <c r="I87" s="159" t="s">
        <v>734</v>
      </c>
      <c r="J87" s="145" t="s">
        <v>687</v>
      </c>
      <c r="K87" s="159"/>
      <c r="L87" s="145" t="s">
        <v>678</v>
      </c>
      <c r="M87" s="159"/>
      <c r="N87" s="147" t="s">
        <v>623</v>
      </c>
      <c r="O87" s="148">
        <v>286</v>
      </c>
      <c r="P87" s="147" t="s">
        <v>572</v>
      </c>
      <c r="Q87" s="148">
        <v>527</v>
      </c>
      <c r="R87" s="149"/>
      <c r="S87" s="142" t="s">
        <v>624</v>
      </c>
      <c r="T87" s="200" t="s">
        <v>625</v>
      </c>
      <c r="U87" s="146">
        <v>4</v>
      </c>
      <c r="V87" s="210" t="s">
        <v>687</v>
      </c>
      <c r="W87" s="210"/>
      <c r="X87" s="210"/>
    </row>
    <row r="88" spans="1:24" s="136" customFormat="1" ht="19.95" hidden="1" customHeight="1" x14ac:dyDescent="0.45">
      <c r="A88" s="141">
        <v>84</v>
      </c>
      <c r="B88" s="141" t="s">
        <v>93</v>
      </c>
      <c r="C88" s="162" t="s">
        <v>97</v>
      </c>
      <c r="D88" s="164" t="s">
        <v>96</v>
      </c>
      <c r="E88" s="206" t="s">
        <v>234</v>
      </c>
      <c r="F88" s="145" t="s">
        <v>678</v>
      </c>
      <c r="G88" s="145" t="s">
        <v>715</v>
      </c>
      <c r="H88" s="159" t="s">
        <v>733</v>
      </c>
      <c r="I88" s="159" t="s">
        <v>734</v>
      </c>
      <c r="J88" s="145" t="s">
        <v>687</v>
      </c>
      <c r="K88" s="159"/>
      <c r="L88" s="145" t="s">
        <v>678</v>
      </c>
      <c r="M88" s="159"/>
      <c r="N88" s="174"/>
      <c r="O88" s="170"/>
      <c r="P88" s="174" t="s">
        <v>367</v>
      </c>
      <c r="Q88" s="170">
        <f>45+11+10</f>
        <v>66</v>
      </c>
      <c r="R88" s="171"/>
      <c r="S88" s="172" t="s">
        <v>366</v>
      </c>
      <c r="T88" s="141"/>
      <c r="U88" s="146">
        <v>4</v>
      </c>
      <c r="V88" s="210" t="s">
        <v>687</v>
      </c>
      <c r="W88" s="210"/>
      <c r="X88" s="210"/>
    </row>
    <row r="89" spans="1:24" s="136" customFormat="1" ht="19.95" hidden="1" customHeight="1" x14ac:dyDescent="0.45">
      <c r="A89" s="141">
        <v>85</v>
      </c>
      <c r="B89" s="142" t="s">
        <v>93</v>
      </c>
      <c r="C89" s="143" t="s">
        <v>113</v>
      </c>
      <c r="D89" s="166" t="s">
        <v>1</v>
      </c>
      <c r="E89" s="203" t="s">
        <v>236</v>
      </c>
      <c r="F89" s="145" t="s">
        <v>679</v>
      </c>
      <c r="G89" s="146" t="s">
        <v>715</v>
      </c>
      <c r="H89" s="159" t="s">
        <v>733</v>
      </c>
      <c r="I89" s="159" t="s">
        <v>734</v>
      </c>
      <c r="J89" s="146" t="s">
        <v>718</v>
      </c>
      <c r="K89" s="159" t="s">
        <v>832</v>
      </c>
      <c r="L89" s="145" t="s">
        <v>842</v>
      </c>
      <c r="M89" s="159"/>
      <c r="N89" s="147" t="s">
        <v>370</v>
      </c>
      <c r="O89" s="148">
        <v>44</v>
      </c>
      <c r="P89" s="147" t="s">
        <v>574</v>
      </c>
      <c r="Q89" s="201">
        <f>372+228+47+13</f>
        <v>660</v>
      </c>
      <c r="R89" s="149"/>
      <c r="S89" s="150" t="s">
        <v>249</v>
      </c>
      <c r="T89" s="150" t="s">
        <v>250</v>
      </c>
      <c r="U89" s="146">
        <v>4</v>
      </c>
      <c r="V89" s="210"/>
      <c r="W89" s="210" t="s">
        <v>687</v>
      </c>
      <c r="X89" s="210"/>
    </row>
    <row r="90" spans="1:24" s="136" customFormat="1" ht="19.95" hidden="1" customHeight="1" x14ac:dyDescent="0.45">
      <c r="A90" s="141">
        <v>86</v>
      </c>
      <c r="B90" s="142" t="s">
        <v>107</v>
      </c>
      <c r="C90" s="143" t="s">
        <v>106</v>
      </c>
      <c r="D90" s="166" t="s">
        <v>108</v>
      </c>
      <c r="E90" s="203" t="s">
        <v>236</v>
      </c>
      <c r="F90" s="145" t="s">
        <v>679</v>
      </c>
      <c r="G90" s="146" t="s">
        <v>687</v>
      </c>
      <c r="H90" s="144" t="s">
        <v>743</v>
      </c>
      <c r="I90" s="144" t="s">
        <v>744</v>
      </c>
      <c r="J90" s="146" t="s">
        <v>687</v>
      </c>
      <c r="K90" s="144"/>
      <c r="L90" s="145" t="s">
        <v>678</v>
      </c>
      <c r="M90" s="144"/>
      <c r="N90" s="147" t="s">
        <v>610</v>
      </c>
      <c r="O90" s="148">
        <v>160</v>
      </c>
      <c r="P90" s="147" t="s">
        <v>609</v>
      </c>
      <c r="Q90" s="148">
        <v>314</v>
      </c>
      <c r="R90" s="149"/>
      <c r="S90" s="150" t="s">
        <v>242</v>
      </c>
      <c r="T90" s="150"/>
      <c r="U90" s="146">
        <v>4</v>
      </c>
      <c r="V90" s="210" t="s">
        <v>687</v>
      </c>
      <c r="W90" s="210"/>
      <c r="X90" s="210"/>
    </row>
    <row r="91" spans="1:24" hidden="1" x14ac:dyDescent="0.45">
      <c r="A91" s="92"/>
      <c r="B91" s="92"/>
      <c r="C91" s="93"/>
      <c r="D91" s="82"/>
      <c r="E91" s="93"/>
      <c r="F91" s="89"/>
      <c r="G91" s="89"/>
      <c r="H91" s="82"/>
      <c r="I91" s="82"/>
      <c r="J91" s="89"/>
      <c r="K91" s="82"/>
      <c r="L91" s="89"/>
      <c r="M91" s="82"/>
      <c r="N91" s="29"/>
      <c r="U91" s="89"/>
      <c r="V91" s="6">
        <f>COUNTIF(V5:V90,"○")</f>
        <v>16</v>
      </c>
      <c r="W91" s="6">
        <f t="shared" ref="W91:X91" si="0">COUNTIF(W5:W90,"○")</f>
        <v>36</v>
      </c>
      <c r="X91" s="6">
        <f t="shared" si="0"/>
        <v>32</v>
      </c>
    </row>
    <row r="92" spans="1:24" x14ac:dyDescent="0.45">
      <c r="A92" s="92"/>
      <c r="B92" s="92"/>
      <c r="C92" s="93"/>
      <c r="D92" s="82"/>
      <c r="E92" s="93"/>
      <c r="F92" s="89"/>
      <c r="G92" s="89"/>
      <c r="H92" s="82"/>
      <c r="I92" s="82"/>
      <c r="J92" s="89"/>
      <c r="K92" s="82"/>
      <c r="L92" s="89"/>
      <c r="M92" s="82"/>
      <c r="N92" s="29"/>
      <c r="U92" s="89"/>
    </row>
  </sheetData>
  <autoFilter ref="V4:X91" xr:uid="{C7454399-8EBD-449F-B252-9E16EB322727}">
    <filterColumn colId="2">
      <filters>
        <filter val="○"/>
      </filters>
    </filterColumn>
  </autoFilter>
  <mergeCells count="7">
    <mergeCell ref="A1:X1"/>
    <mergeCell ref="A2:A4"/>
    <mergeCell ref="B2:B4"/>
    <mergeCell ref="C2:C4"/>
    <mergeCell ref="D2:D4"/>
    <mergeCell ref="E2:E4"/>
    <mergeCell ref="V2:X2"/>
  </mergeCells>
  <phoneticPr fontId="1"/>
  <dataValidations count="3">
    <dataValidation type="list" allowBlank="1" showInputMessage="1" showErrorMessage="1" sqref="E5:E90" xr:uid="{029844B3-FEE8-4FC8-B579-A44885002D7F}">
      <formula1>"導入済,一部導入済,未導入,照明を設置していない"</formula1>
    </dataValidation>
    <dataValidation type="list" allowBlank="1" showInputMessage="1" showErrorMessage="1" sqref="L5:L90" xr:uid="{B01F9A75-99BB-46B1-BC8A-AF11A6F408B7}">
      <formula1>"○,△,×"</formula1>
    </dataValidation>
    <dataValidation type="list" allowBlank="1" showInputMessage="1" showErrorMessage="1" sqref="F7:G8 G83:G85 G33 G6:G8 G48:G60 G31 J67:J72 G67:G74 F60:G60 F74:G74 F77:G77 F79:G79 F61:F90 F5:F59 G39:G45" xr:uid="{6D08AB4E-9E1A-4CA1-85BC-F21A87FDA7A4}">
      <formula1>"○,✕"</formula1>
    </dataValidation>
  </dataValidations>
  <printOptions horizontalCentered="1"/>
  <pageMargins left="0.23622047244094491" right="0.23622047244094491" top="0.74803149606299213" bottom="0.74803149606299213" header="0.31496062992125984" footer="0.31496062992125984"/>
  <pageSetup paperSize="8" fitToHeight="0" orientation="portrait" cellComments="asDisplayed" r:id="rId1"/>
  <headerFooter>
    <oddFooter>&amp;P ページ</oddFooter>
  </headerFooter>
  <rowBreaks count="1" manualBreakCount="1">
    <brk id="49"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B001-1B56-444A-ABB4-844D211C603B}">
  <sheetPr>
    <pageSetUpPr fitToPage="1"/>
  </sheetPr>
  <dimension ref="A1:X89"/>
  <sheetViews>
    <sheetView view="pageBreakPreview" zoomScale="85" zoomScaleNormal="67" zoomScaleSheetLayoutView="85" workbookViewId="0">
      <pane xSplit="3" ySplit="4" topLeftCell="D5" activePane="bottomRight" state="frozen"/>
      <selection pane="topRight" activeCell="C1" sqref="C1"/>
      <selection pane="bottomLeft" activeCell="A3" sqref="A3"/>
      <selection pane="bottomRight" sqref="A1:X1"/>
    </sheetView>
  </sheetViews>
  <sheetFormatPr defaultRowHeight="18" x14ac:dyDescent="0.45"/>
  <cols>
    <col min="1" max="1" width="5.5" style="6" customWidth="1"/>
    <col min="2" max="2" width="14.3984375" style="6" customWidth="1"/>
    <col min="3" max="3" width="37.09765625" style="23" customWidth="1"/>
    <col min="4" max="4" width="18.5" style="26" customWidth="1"/>
    <col min="5" max="5" width="11.59765625" style="23" customWidth="1"/>
    <col min="6" max="7" width="15.796875" style="85" hidden="1" customWidth="1"/>
    <col min="8" max="8" width="14.3984375" style="26" hidden="1" customWidth="1"/>
    <col min="9" max="9" width="46.3984375" style="26" hidden="1" customWidth="1"/>
    <col min="10" max="10" width="15.796875" style="85" hidden="1" customWidth="1"/>
    <col min="11" max="11" width="37.796875" style="26" hidden="1" customWidth="1"/>
    <col min="12" max="12" width="15.796875" style="85" hidden="1" customWidth="1"/>
    <col min="13" max="13" width="37.796875" style="26" hidden="1" customWidth="1"/>
    <col min="14" max="14" width="41" style="24" hidden="1" customWidth="1"/>
    <col min="15" max="15" width="9.19921875" style="25" hidden="1" customWidth="1"/>
    <col min="16" max="16" width="44.09765625" style="24" hidden="1" customWidth="1"/>
    <col min="17" max="17" width="9.19921875" style="25" hidden="1" customWidth="1"/>
    <col min="18" max="18" width="32.796875" style="24" hidden="1" customWidth="1"/>
    <col min="19" max="19" width="25.5" style="26" hidden="1" customWidth="1"/>
    <col min="20" max="20" width="14.5" style="26" hidden="1" customWidth="1"/>
    <col min="21" max="21" width="15.796875" style="85" hidden="1" customWidth="1"/>
    <col min="22" max="24" width="10.69921875" style="6" customWidth="1"/>
    <col min="25" max="16384" width="8.796875" style="6"/>
  </cols>
  <sheetData>
    <row r="1" spans="1:24" ht="27" customHeight="1" x14ac:dyDescent="0.45">
      <c r="A1" s="248" t="s">
        <v>855</v>
      </c>
      <c r="B1" s="248"/>
      <c r="C1" s="248"/>
      <c r="D1" s="248"/>
      <c r="E1" s="248"/>
      <c r="F1" s="248"/>
      <c r="G1" s="248"/>
      <c r="H1" s="248"/>
      <c r="I1" s="248"/>
      <c r="J1" s="248"/>
      <c r="K1" s="248"/>
      <c r="L1" s="248"/>
      <c r="M1" s="248"/>
      <c r="N1" s="248"/>
      <c r="O1" s="248"/>
      <c r="P1" s="248"/>
      <c r="Q1" s="248"/>
      <c r="R1" s="248"/>
      <c r="S1" s="248"/>
      <c r="T1" s="248"/>
      <c r="U1" s="248"/>
      <c r="V1" s="248"/>
      <c r="W1" s="248"/>
      <c r="X1" s="248"/>
    </row>
    <row r="2" spans="1:24" s="136" customFormat="1" ht="25.05" customHeight="1" x14ac:dyDescent="0.45">
      <c r="A2" s="249" t="s">
        <v>233</v>
      </c>
      <c r="B2" s="250" t="s">
        <v>231</v>
      </c>
      <c r="C2" s="253" t="s">
        <v>226</v>
      </c>
      <c r="D2" s="254" t="s">
        <v>227</v>
      </c>
      <c r="E2" s="253" t="s">
        <v>232</v>
      </c>
      <c r="F2" s="132"/>
      <c r="G2" s="132"/>
      <c r="H2" s="133"/>
      <c r="I2" s="133"/>
      <c r="J2" s="132"/>
      <c r="K2" s="133"/>
      <c r="L2" s="132"/>
      <c r="M2" s="133"/>
      <c r="N2" s="134"/>
      <c r="O2" s="135"/>
      <c r="P2" s="134"/>
      <c r="Q2" s="135"/>
      <c r="R2" s="134"/>
      <c r="S2" s="133"/>
      <c r="T2" s="133"/>
      <c r="U2" s="132"/>
      <c r="V2" s="249" t="s">
        <v>845</v>
      </c>
      <c r="W2" s="249"/>
      <c r="X2" s="249"/>
    </row>
    <row r="3" spans="1:24" s="136" customFormat="1" ht="36" customHeight="1" x14ac:dyDescent="0.45">
      <c r="A3" s="249"/>
      <c r="B3" s="251"/>
      <c r="C3" s="253"/>
      <c r="D3" s="254"/>
      <c r="E3" s="253"/>
      <c r="F3" s="132"/>
      <c r="G3" s="132"/>
      <c r="H3" s="133"/>
      <c r="I3" s="133"/>
      <c r="J3" s="132"/>
      <c r="K3" s="133"/>
      <c r="L3" s="132"/>
      <c r="M3" s="133"/>
      <c r="N3" s="134"/>
      <c r="O3" s="135"/>
      <c r="P3" s="134"/>
      <c r="Q3" s="135"/>
      <c r="R3" s="134"/>
      <c r="S3" s="133"/>
      <c r="T3" s="133"/>
      <c r="U3" s="132"/>
      <c r="V3" s="212" t="s">
        <v>856</v>
      </c>
      <c r="W3" s="212" t="s">
        <v>858</v>
      </c>
      <c r="X3" s="212" t="s">
        <v>857</v>
      </c>
    </row>
    <row r="4" spans="1:24" s="136" customFormat="1" ht="25.05" customHeight="1" x14ac:dyDescent="0.45">
      <c r="A4" s="249"/>
      <c r="B4" s="252"/>
      <c r="C4" s="253"/>
      <c r="D4" s="254"/>
      <c r="E4" s="253"/>
      <c r="F4" s="132" t="s">
        <v>846</v>
      </c>
      <c r="G4" s="132" t="s">
        <v>847</v>
      </c>
      <c r="H4" s="132" t="s">
        <v>682</v>
      </c>
      <c r="I4" s="132" t="s">
        <v>683</v>
      </c>
      <c r="J4" s="132" t="s">
        <v>833</v>
      </c>
      <c r="K4" s="132" t="s">
        <v>821</v>
      </c>
      <c r="L4" s="132" t="s">
        <v>813</v>
      </c>
      <c r="M4" s="132" t="s">
        <v>821</v>
      </c>
      <c r="N4" s="137" t="s">
        <v>275</v>
      </c>
      <c r="O4" s="138" t="s">
        <v>489</v>
      </c>
      <c r="P4" s="139" t="s">
        <v>276</v>
      </c>
      <c r="Q4" s="140" t="s">
        <v>489</v>
      </c>
      <c r="R4" s="139" t="s">
        <v>277</v>
      </c>
      <c r="S4" s="132" t="s">
        <v>230</v>
      </c>
      <c r="T4" s="132" t="s">
        <v>229</v>
      </c>
      <c r="U4" s="132"/>
      <c r="V4" s="202" t="s">
        <v>849</v>
      </c>
      <c r="W4" s="202" t="s">
        <v>850</v>
      </c>
      <c r="X4" s="202" t="s">
        <v>851</v>
      </c>
    </row>
    <row r="5" spans="1:24" s="136" customFormat="1" ht="19.95" customHeight="1" x14ac:dyDescent="0.45">
      <c r="A5" s="141">
        <v>1</v>
      </c>
      <c r="B5" s="142" t="s">
        <v>102</v>
      </c>
      <c r="C5" s="143" t="s">
        <v>101</v>
      </c>
      <c r="D5" s="144" t="s">
        <v>103</v>
      </c>
      <c r="E5" s="203" t="s">
        <v>236</v>
      </c>
      <c r="F5" s="145" t="s">
        <v>678</v>
      </c>
      <c r="G5" s="146" t="s">
        <v>687</v>
      </c>
      <c r="H5" s="144" t="s">
        <v>688</v>
      </c>
      <c r="I5" s="144" t="s">
        <v>689</v>
      </c>
      <c r="J5" s="146" t="s">
        <v>687</v>
      </c>
      <c r="K5" s="144"/>
      <c r="L5" s="145" t="s">
        <v>678</v>
      </c>
      <c r="M5" s="144"/>
      <c r="N5" s="147">
        <v>1281</v>
      </c>
      <c r="O5" s="148">
        <v>1281</v>
      </c>
      <c r="P5" s="147">
        <v>2716</v>
      </c>
      <c r="Q5" s="148">
        <v>2716</v>
      </c>
      <c r="R5" s="149"/>
      <c r="S5" s="150" t="s">
        <v>537</v>
      </c>
      <c r="T5" s="150"/>
      <c r="U5" s="146">
        <v>4</v>
      </c>
      <c r="V5" s="209" t="s">
        <v>848</v>
      </c>
      <c r="W5" s="210"/>
      <c r="X5" s="210"/>
    </row>
    <row r="6" spans="1:24" s="136" customFormat="1" ht="19.95" customHeight="1" x14ac:dyDescent="0.45">
      <c r="A6" s="141">
        <v>2</v>
      </c>
      <c r="B6" s="152" t="s">
        <v>10</v>
      </c>
      <c r="C6" s="153" t="s">
        <v>9</v>
      </c>
      <c r="D6" s="144" t="s">
        <v>3</v>
      </c>
      <c r="E6" s="204" t="s">
        <v>236</v>
      </c>
      <c r="F6" s="145" t="s">
        <v>678</v>
      </c>
      <c r="G6" s="146" t="s">
        <v>687</v>
      </c>
      <c r="H6" s="144" t="s">
        <v>707</v>
      </c>
      <c r="I6" s="144"/>
      <c r="J6" s="146" t="s">
        <v>687</v>
      </c>
      <c r="K6" s="144"/>
      <c r="L6" s="145" t="s">
        <v>678</v>
      </c>
      <c r="M6" s="144"/>
      <c r="N6" s="154" t="s">
        <v>372</v>
      </c>
      <c r="O6" s="155">
        <v>966</v>
      </c>
      <c r="P6" s="154" t="s">
        <v>373</v>
      </c>
      <c r="Q6" s="155">
        <v>127</v>
      </c>
      <c r="R6" s="156" t="s">
        <v>373</v>
      </c>
      <c r="S6" s="157" t="s">
        <v>278</v>
      </c>
      <c r="T6" s="157" t="s">
        <v>254</v>
      </c>
      <c r="U6" s="146">
        <v>4</v>
      </c>
      <c r="V6" s="210"/>
      <c r="W6" s="210"/>
      <c r="X6" s="209" t="s">
        <v>848</v>
      </c>
    </row>
    <row r="7" spans="1:24" s="136" customFormat="1" ht="19.95" customHeight="1" x14ac:dyDescent="0.45">
      <c r="A7" s="141">
        <v>3</v>
      </c>
      <c r="B7" s="152" t="s">
        <v>12</v>
      </c>
      <c r="C7" s="153" t="s">
        <v>11</v>
      </c>
      <c r="D7" s="157" t="s">
        <v>13</v>
      </c>
      <c r="E7" s="204" t="s">
        <v>236</v>
      </c>
      <c r="F7" s="145" t="s">
        <v>678</v>
      </c>
      <c r="G7" s="146" t="s">
        <v>715</v>
      </c>
      <c r="H7" s="157" t="s">
        <v>730</v>
      </c>
      <c r="I7" s="157" t="s">
        <v>731</v>
      </c>
      <c r="J7" s="146" t="s">
        <v>687</v>
      </c>
      <c r="K7" s="144" t="s">
        <v>807</v>
      </c>
      <c r="L7" s="145" t="s">
        <v>678</v>
      </c>
      <c r="M7" s="144"/>
      <c r="N7" s="154" t="s">
        <v>385</v>
      </c>
      <c r="O7" s="155">
        <v>10</v>
      </c>
      <c r="P7" s="154"/>
      <c r="Q7" s="155"/>
      <c r="R7" s="156"/>
      <c r="S7" s="157" t="s">
        <v>242</v>
      </c>
      <c r="T7" s="157"/>
      <c r="U7" s="146">
        <v>4</v>
      </c>
      <c r="V7" s="209" t="s">
        <v>848</v>
      </c>
      <c r="W7" s="210"/>
      <c r="X7" s="210"/>
    </row>
    <row r="8" spans="1:24" s="136" customFormat="1" ht="19.95" customHeight="1" x14ac:dyDescent="0.45">
      <c r="A8" s="141">
        <v>4</v>
      </c>
      <c r="B8" s="152" t="s">
        <v>16</v>
      </c>
      <c r="C8" s="153" t="s">
        <v>18</v>
      </c>
      <c r="D8" s="157" t="s">
        <v>17</v>
      </c>
      <c r="E8" s="204" t="s">
        <v>236</v>
      </c>
      <c r="F8" s="145" t="s">
        <v>678</v>
      </c>
      <c r="G8" s="146" t="s">
        <v>687</v>
      </c>
      <c r="H8" s="157" t="s">
        <v>725</v>
      </c>
      <c r="I8" s="157"/>
      <c r="J8" s="146" t="s">
        <v>687</v>
      </c>
      <c r="K8" s="144"/>
      <c r="L8" s="145" t="s">
        <v>678</v>
      </c>
      <c r="M8" s="144"/>
      <c r="N8" s="147" t="s">
        <v>340</v>
      </c>
      <c r="O8" s="148">
        <v>7</v>
      </c>
      <c r="P8" s="147" t="s">
        <v>538</v>
      </c>
      <c r="Q8" s="148">
        <f>92+2+5</f>
        <v>99</v>
      </c>
      <c r="R8" s="156" t="s">
        <v>644</v>
      </c>
      <c r="S8" s="157" t="s">
        <v>645</v>
      </c>
      <c r="T8" s="157"/>
      <c r="U8" s="146">
        <v>4</v>
      </c>
      <c r="V8" s="210"/>
      <c r="W8" s="209" t="s">
        <v>848</v>
      </c>
      <c r="X8" s="210"/>
    </row>
    <row r="9" spans="1:24" s="136" customFormat="1" ht="19.95" customHeight="1" x14ac:dyDescent="0.45">
      <c r="A9" s="141">
        <v>5</v>
      </c>
      <c r="B9" s="151" t="s">
        <v>16</v>
      </c>
      <c r="C9" s="158" t="s">
        <v>19</v>
      </c>
      <c r="D9" s="159" t="s">
        <v>17</v>
      </c>
      <c r="E9" s="205" t="s">
        <v>234</v>
      </c>
      <c r="F9" s="145" t="s">
        <v>678</v>
      </c>
      <c r="G9" s="146" t="s">
        <v>687</v>
      </c>
      <c r="H9" s="144" t="s">
        <v>725</v>
      </c>
      <c r="I9" s="159"/>
      <c r="J9" s="146" t="s">
        <v>687</v>
      </c>
      <c r="K9" s="159"/>
      <c r="L9" s="145" t="s">
        <v>678</v>
      </c>
      <c r="M9" s="159"/>
      <c r="N9" s="147"/>
      <c r="O9" s="148"/>
      <c r="P9" s="160" t="s">
        <v>342</v>
      </c>
      <c r="Q9" s="161">
        <f>39+28+2+3+3+2+4</f>
        <v>81</v>
      </c>
      <c r="R9" s="156" t="s">
        <v>644</v>
      </c>
      <c r="S9" s="157" t="s">
        <v>645</v>
      </c>
      <c r="T9" s="157"/>
      <c r="U9" s="146">
        <v>4</v>
      </c>
      <c r="V9" s="210"/>
      <c r="W9" s="209" t="s">
        <v>848</v>
      </c>
      <c r="X9" s="210"/>
    </row>
    <row r="10" spans="1:24" s="136" customFormat="1" ht="19.95" customHeight="1" x14ac:dyDescent="0.45">
      <c r="A10" s="141">
        <v>6</v>
      </c>
      <c r="B10" s="152" t="s">
        <v>16</v>
      </c>
      <c r="C10" s="153" t="s">
        <v>20</v>
      </c>
      <c r="D10" s="144" t="s">
        <v>17</v>
      </c>
      <c r="E10" s="204" t="s">
        <v>236</v>
      </c>
      <c r="F10" s="145" t="s">
        <v>678</v>
      </c>
      <c r="G10" s="146" t="s">
        <v>687</v>
      </c>
      <c r="H10" s="144" t="s">
        <v>725</v>
      </c>
      <c r="I10" s="144"/>
      <c r="J10" s="146" t="s">
        <v>687</v>
      </c>
      <c r="K10" s="144"/>
      <c r="L10" s="145" t="s">
        <v>678</v>
      </c>
      <c r="M10" s="144"/>
      <c r="N10" s="147" t="s">
        <v>343</v>
      </c>
      <c r="O10" s="148">
        <f>1+1</f>
        <v>2</v>
      </c>
      <c r="P10" s="160" t="s">
        <v>344</v>
      </c>
      <c r="Q10" s="161">
        <f>7+7+4+30+16+1+1</f>
        <v>66</v>
      </c>
      <c r="R10" s="156" t="s">
        <v>644</v>
      </c>
      <c r="S10" s="157" t="s">
        <v>645</v>
      </c>
      <c r="T10" s="157"/>
      <c r="U10" s="146">
        <v>4</v>
      </c>
      <c r="V10" s="210"/>
      <c r="W10" s="209" t="s">
        <v>848</v>
      </c>
      <c r="X10" s="210"/>
    </row>
    <row r="11" spans="1:24" s="163" customFormat="1" ht="19.95" customHeight="1" x14ac:dyDescent="0.45">
      <c r="A11" s="141">
        <v>7</v>
      </c>
      <c r="B11" s="141" t="s">
        <v>16</v>
      </c>
      <c r="C11" s="162" t="s">
        <v>345</v>
      </c>
      <c r="D11" s="159" t="s">
        <v>17</v>
      </c>
      <c r="E11" s="206" t="s">
        <v>234</v>
      </c>
      <c r="F11" s="145" t="s">
        <v>678</v>
      </c>
      <c r="G11" s="146" t="s">
        <v>687</v>
      </c>
      <c r="H11" s="159" t="s">
        <v>726</v>
      </c>
      <c r="I11" s="159"/>
      <c r="J11" s="146" t="s">
        <v>687</v>
      </c>
      <c r="K11" s="159"/>
      <c r="L11" s="145" t="s">
        <v>678</v>
      </c>
      <c r="M11" s="159"/>
      <c r="N11" s="147"/>
      <c r="O11" s="148"/>
      <c r="P11" s="160" t="s">
        <v>346</v>
      </c>
      <c r="Q11" s="161">
        <f>17+2+16+34+28+8+6+15+3+1+3</f>
        <v>133</v>
      </c>
      <c r="R11" s="149" t="s">
        <v>644</v>
      </c>
      <c r="S11" s="150" t="s">
        <v>645</v>
      </c>
      <c r="T11" s="150" t="s">
        <v>347</v>
      </c>
      <c r="U11" s="146">
        <v>4</v>
      </c>
      <c r="V11" s="209" t="s">
        <v>848</v>
      </c>
      <c r="W11" s="211"/>
      <c r="X11" s="211"/>
    </row>
    <row r="12" spans="1:24" s="136" customFormat="1" ht="19.95" customHeight="1" x14ac:dyDescent="0.45">
      <c r="A12" s="141">
        <v>8</v>
      </c>
      <c r="B12" s="142" t="s">
        <v>16</v>
      </c>
      <c r="C12" s="143" t="s">
        <v>21</v>
      </c>
      <c r="D12" s="144" t="s">
        <v>17</v>
      </c>
      <c r="E12" s="203" t="s">
        <v>236</v>
      </c>
      <c r="F12" s="145" t="s">
        <v>678</v>
      </c>
      <c r="G12" s="146" t="s">
        <v>687</v>
      </c>
      <c r="H12" s="144" t="s">
        <v>725</v>
      </c>
      <c r="I12" s="144"/>
      <c r="J12" s="146" t="s">
        <v>687</v>
      </c>
      <c r="K12" s="144"/>
      <c r="L12" s="145" t="s">
        <v>678</v>
      </c>
      <c r="M12" s="144"/>
      <c r="N12" s="147" t="s">
        <v>348</v>
      </c>
      <c r="O12" s="148">
        <f>28+1</f>
        <v>29</v>
      </c>
      <c r="P12" s="147" t="s">
        <v>349</v>
      </c>
      <c r="Q12" s="148">
        <f>92+52+3+32</f>
        <v>179</v>
      </c>
      <c r="R12" s="149" t="s">
        <v>644</v>
      </c>
      <c r="S12" s="150" t="s">
        <v>645</v>
      </c>
      <c r="T12" s="150"/>
      <c r="U12" s="146">
        <v>4</v>
      </c>
      <c r="V12" s="209" t="s">
        <v>848</v>
      </c>
      <c r="W12" s="210"/>
      <c r="X12" s="210"/>
    </row>
    <row r="13" spans="1:24" s="163" customFormat="1" ht="19.95" customHeight="1" x14ac:dyDescent="0.45">
      <c r="A13" s="141">
        <v>9</v>
      </c>
      <c r="B13" s="141" t="s">
        <v>16</v>
      </c>
      <c r="C13" s="162" t="s">
        <v>22</v>
      </c>
      <c r="D13" s="159" t="s">
        <v>17</v>
      </c>
      <c r="E13" s="206" t="s">
        <v>234</v>
      </c>
      <c r="F13" s="145" t="s">
        <v>678</v>
      </c>
      <c r="G13" s="146" t="s">
        <v>687</v>
      </c>
      <c r="H13" s="159" t="s">
        <v>725</v>
      </c>
      <c r="I13" s="159"/>
      <c r="J13" s="146" t="s">
        <v>687</v>
      </c>
      <c r="K13" s="159"/>
      <c r="L13" s="145" t="s">
        <v>678</v>
      </c>
      <c r="M13" s="159"/>
      <c r="N13" s="147"/>
      <c r="O13" s="148"/>
      <c r="P13" s="160" t="s">
        <v>350</v>
      </c>
      <c r="Q13" s="161">
        <f>46+73+19+2+2+40+2+4+9+1+2</f>
        <v>200</v>
      </c>
      <c r="R13" s="149" t="s">
        <v>644</v>
      </c>
      <c r="S13" s="150" t="s">
        <v>645</v>
      </c>
      <c r="T13" s="150"/>
      <c r="U13" s="146">
        <v>4</v>
      </c>
      <c r="V13" s="211"/>
      <c r="W13" s="209" t="s">
        <v>848</v>
      </c>
      <c r="X13" s="211"/>
    </row>
    <row r="14" spans="1:24" s="136" customFormat="1" ht="19.95" customHeight="1" x14ac:dyDescent="0.45">
      <c r="A14" s="141">
        <v>10</v>
      </c>
      <c r="B14" s="141" t="s">
        <v>16</v>
      </c>
      <c r="C14" s="162" t="s">
        <v>23</v>
      </c>
      <c r="D14" s="164" t="s">
        <v>17</v>
      </c>
      <c r="E14" s="206" t="s">
        <v>234</v>
      </c>
      <c r="F14" s="145" t="s">
        <v>678</v>
      </c>
      <c r="G14" s="146" t="s">
        <v>687</v>
      </c>
      <c r="H14" s="159" t="s">
        <v>725</v>
      </c>
      <c r="I14" s="159"/>
      <c r="J14" s="146" t="s">
        <v>687</v>
      </c>
      <c r="K14" s="159"/>
      <c r="L14" s="145" t="s">
        <v>678</v>
      </c>
      <c r="M14" s="159"/>
      <c r="N14" s="147" t="s">
        <v>549</v>
      </c>
      <c r="O14" s="148">
        <v>31</v>
      </c>
      <c r="P14" s="165" t="s">
        <v>548</v>
      </c>
      <c r="Q14" s="161">
        <f>121+19+4+35+4+1</f>
        <v>184</v>
      </c>
      <c r="R14" s="149" t="s">
        <v>644</v>
      </c>
      <c r="S14" s="150" t="s">
        <v>645</v>
      </c>
      <c r="T14" s="150"/>
      <c r="U14" s="146">
        <v>4</v>
      </c>
      <c r="V14" s="209" t="s">
        <v>848</v>
      </c>
      <c r="W14" s="210"/>
      <c r="X14" s="210"/>
    </row>
    <row r="15" spans="1:24" s="136" customFormat="1" ht="19.95" customHeight="1" x14ac:dyDescent="0.45">
      <c r="A15" s="141">
        <v>11</v>
      </c>
      <c r="B15" s="142" t="s">
        <v>16</v>
      </c>
      <c r="C15" s="143" t="s">
        <v>24</v>
      </c>
      <c r="D15" s="166" t="s">
        <v>17</v>
      </c>
      <c r="E15" s="203" t="s">
        <v>236</v>
      </c>
      <c r="F15" s="145" t="s">
        <v>678</v>
      </c>
      <c r="G15" s="146" t="s">
        <v>687</v>
      </c>
      <c r="H15" s="159" t="s">
        <v>725</v>
      </c>
      <c r="I15" s="144"/>
      <c r="J15" s="146" t="s">
        <v>687</v>
      </c>
      <c r="K15" s="144"/>
      <c r="L15" s="145" t="s">
        <v>678</v>
      </c>
      <c r="M15" s="144"/>
      <c r="N15" s="147" t="s">
        <v>351</v>
      </c>
      <c r="O15" s="148">
        <v>2</v>
      </c>
      <c r="P15" s="160" t="s">
        <v>553</v>
      </c>
      <c r="Q15" s="161">
        <f>116+2+2+16+2+4+7+6+1+2+2</f>
        <v>160</v>
      </c>
      <c r="R15" s="149" t="s">
        <v>644</v>
      </c>
      <c r="S15" s="150" t="s">
        <v>645</v>
      </c>
      <c r="T15" s="150"/>
      <c r="U15" s="146">
        <v>4</v>
      </c>
      <c r="V15" s="209" t="s">
        <v>848</v>
      </c>
      <c r="W15" s="210"/>
      <c r="X15" s="210"/>
    </row>
    <row r="16" spans="1:24" s="163" customFormat="1" ht="19.95" customHeight="1" x14ac:dyDescent="0.45">
      <c r="A16" s="141">
        <v>12</v>
      </c>
      <c r="B16" s="142" t="s">
        <v>16</v>
      </c>
      <c r="C16" s="143" t="s">
        <v>26</v>
      </c>
      <c r="D16" s="166" t="s">
        <v>17</v>
      </c>
      <c r="E16" s="203" t="s">
        <v>236</v>
      </c>
      <c r="F16" s="145" t="s">
        <v>678</v>
      </c>
      <c r="G16" s="146" t="s">
        <v>687</v>
      </c>
      <c r="H16" s="159" t="s">
        <v>725</v>
      </c>
      <c r="I16" s="144"/>
      <c r="J16" s="146" t="s">
        <v>687</v>
      </c>
      <c r="K16" s="144"/>
      <c r="L16" s="145" t="s">
        <v>678</v>
      </c>
      <c r="M16" s="144"/>
      <c r="N16" s="147" t="s">
        <v>354</v>
      </c>
      <c r="O16" s="148">
        <v>4</v>
      </c>
      <c r="P16" s="160" t="s">
        <v>554</v>
      </c>
      <c r="Q16" s="161">
        <f>305+50+14+3+42+16+4+16+10+5+5</f>
        <v>470</v>
      </c>
      <c r="R16" s="149" t="s">
        <v>644</v>
      </c>
      <c r="S16" s="150" t="s">
        <v>645</v>
      </c>
      <c r="T16" s="150"/>
      <c r="U16" s="146">
        <v>4</v>
      </c>
      <c r="V16" s="209" t="s">
        <v>848</v>
      </c>
      <c r="W16" s="211"/>
      <c r="X16" s="211"/>
    </row>
    <row r="17" spans="1:24" s="163" customFormat="1" ht="19.95" customHeight="1" x14ac:dyDescent="0.45">
      <c r="A17" s="141">
        <v>13</v>
      </c>
      <c r="B17" s="142" t="s">
        <v>16</v>
      </c>
      <c r="C17" s="143" t="s">
        <v>27</v>
      </c>
      <c r="D17" s="166" t="s">
        <v>17</v>
      </c>
      <c r="E17" s="203" t="s">
        <v>236</v>
      </c>
      <c r="F17" s="145" t="s">
        <v>678</v>
      </c>
      <c r="G17" s="146" t="s">
        <v>687</v>
      </c>
      <c r="H17" s="144" t="s">
        <v>726</v>
      </c>
      <c r="I17" s="144"/>
      <c r="J17" s="146" t="s">
        <v>687</v>
      </c>
      <c r="K17" s="144"/>
      <c r="L17" s="145" t="s">
        <v>678</v>
      </c>
      <c r="M17" s="144"/>
      <c r="N17" s="147" t="s">
        <v>355</v>
      </c>
      <c r="O17" s="148">
        <v>1</v>
      </c>
      <c r="P17" s="147" t="s">
        <v>356</v>
      </c>
      <c r="Q17" s="148">
        <f>63+2+74+4+5+1</f>
        <v>149</v>
      </c>
      <c r="R17" s="149" t="s">
        <v>245</v>
      </c>
      <c r="S17" s="150" t="s">
        <v>646</v>
      </c>
      <c r="T17" s="150"/>
      <c r="U17" s="146">
        <v>4</v>
      </c>
      <c r="V17" s="209" t="s">
        <v>848</v>
      </c>
      <c r="W17" s="211"/>
      <c r="X17" s="211"/>
    </row>
    <row r="18" spans="1:24" s="136" customFormat="1" ht="19.95" customHeight="1" x14ac:dyDescent="0.45">
      <c r="A18" s="141">
        <v>14</v>
      </c>
      <c r="B18" s="142" t="s">
        <v>16</v>
      </c>
      <c r="C18" s="143" t="s">
        <v>116</v>
      </c>
      <c r="D18" s="166" t="s">
        <v>17</v>
      </c>
      <c r="E18" s="203" t="s">
        <v>236</v>
      </c>
      <c r="F18" s="145" t="s">
        <v>678</v>
      </c>
      <c r="G18" s="146" t="s">
        <v>687</v>
      </c>
      <c r="H18" s="144" t="s">
        <v>726</v>
      </c>
      <c r="I18" s="144"/>
      <c r="J18" s="146" t="s">
        <v>687</v>
      </c>
      <c r="K18" s="144"/>
      <c r="L18" s="145" t="s">
        <v>678</v>
      </c>
      <c r="M18" s="144"/>
      <c r="N18" s="147" t="s">
        <v>357</v>
      </c>
      <c r="O18" s="148">
        <f>1+1+2+8+7</f>
        <v>19</v>
      </c>
      <c r="P18" s="147" t="s">
        <v>358</v>
      </c>
      <c r="Q18" s="148">
        <f>2+4+46+2+8</f>
        <v>62</v>
      </c>
      <c r="R18" s="149" t="s">
        <v>644</v>
      </c>
      <c r="S18" s="150" t="s">
        <v>645</v>
      </c>
      <c r="T18" s="150"/>
      <c r="U18" s="146">
        <v>4</v>
      </c>
      <c r="V18" s="209" t="s">
        <v>848</v>
      </c>
      <c r="W18" s="210"/>
      <c r="X18" s="210"/>
    </row>
    <row r="19" spans="1:24" s="136" customFormat="1" ht="19.95" customHeight="1" x14ac:dyDescent="0.45">
      <c r="A19" s="141">
        <v>15</v>
      </c>
      <c r="B19" s="142" t="s">
        <v>600</v>
      </c>
      <c r="C19" s="143" t="s">
        <v>28</v>
      </c>
      <c r="D19" s="166" t="s">
        <v>29</v>
      </c>
      <c r="E19" s="203" t="s">
        <v>236</v>
      </c>
      <c r="F19" s="145" t="s">
        <v>679</v>
      </c>
      <c r="G19" s="167" t="s">
        <v>690</v>
      </c>
      <c r="H19" s="144" t="s">
        <v>776</v>
      </c>
      <c r="I19" s="144" t="s">
        <v>777</v>
      </c>
      <c r="J19" s="168" t="s">
        <v>687</v>
      </c>
      <c r="K19" s="169" t="s">
        <v>810</v>
      </c>
      <c r="L19" s="145" t="s">
        <v>678</v>
      </c>
      <c r="M19" s="169"/>
      <c r="N19" s="147" t="s">
        <v>387</v>
      </c>
      <c r="O19" s="148">
        <v>308</v>
      </c>
      <c r="P19" s="147" t="s">
        <v>388</v>
      </c>
      <c r="Q19" s="148">
        <v>28</v>
      </c>
      <c r="R19" s="149"/>
      <c r="S19" s="150" t="s">
        <v>601</v>
      </c>
      <c r="T19" s="150"/>
      <c r="U19" s="146">
        <v>3</v>
      </c>
      <c r="V19" s="210"/>
      <c r="W19" s="210"/>
      <c r="X19" s="209" t="s">
        <v>848</v>
      </c>
    </row>
    <row r="20" spans="1:24" s="136" customFormat="1" ht="19.95" customHeight="1" x14ac:dyDescent="0.45">
      <c r="A20" s="141">
        <v>16</v>
      </c>
      <c r="B20" s="142" t="s">
        <v>600</v>
      </c>
      <c r="C20" s="143" t="s">
        <v>31</v>
      </c>
      <c r="D20" s="166" t="s">
        <v>29</v>
      </c>
      <c r="E20" s="203" t="s">
        <v>236</v>
      </c>
      <c r="F20" s="145" t="s">
        <v>679</v>
      </c>
      <c r="G20" s="167" t="s">
        <v>690</v>
      </c>
      <c r="H20" s="144" t="s">
        <v>776</v>
      </c>
      <c r="I20" s="144" t="s">
        <v>777</v>
      </c>
      <c r="J20" s="168" t="s">
        <v>687</v>
      </c>
      <c r="K20" s="169" t="s">
        <v>810</v>
      </c>
      <c r="L20" s="145" t="s">
        <v>678</v>
      </c>
      <c r="M20" s="169"/>
      <c r="N20" s="147" t="s">
        <v>603</v>
      </c>
      <c r="O20" s="148">
        <v>138</v>
      </c>
      <c r="P20" s="147" t="s">
        <v>390</v>
      </c>
      <c r="Q20" s="148">
        <v>21</v>
      </c>
      <c r="R20" s="149"/>
      <c r="S20" s="150" t="s">
        <v>601</v>
      </c>
      <c r="T20" s="150"/>
      <c r="U20" s="146">
        <v>3</v>
      </c>
      <c r="V20" s="210"/>
      <c r="W20" s="210"/>
      <c r="X20" s="209" t="s">
        <v>848</v>
      </c>
    </row>
    <row r="21" spans="1:24" s="136" customFormat="1" ht="30" customHeight="1" x14ac:dyDescent="0.45">
      <c r="A21" s="141">
        <v>17</v>
      </c>
      <c r="B21" s="142" t="s">
        <v>600</v>
      </c>
      <c r="C21" s="149" t="s">
        <v>531</v>
      </c>
      <c r="D21" s="166" t="s">
        <v>29</v>
      </c>
      <c r="E21" s="203" t="s">
        <v>236</v>
      </c>
      <c r="F21" s="145" t="s">
        <v>679</v>
      </c>
      <c r="G21" s="167" t="s">
        <v>690</v>
      </c>
      <c r="H21" s="144" t="s">
        <v>776</v>
      </c>
      <c r="I21" s="144" t="s">
        <v>777</v>
      </c>
      <c r="J21" s="168" t="s">
        <v>687</v>
      </c>
      <c r="K21" s="169" t="s">
        <v>818</v>
      </c>
      <c r="L21" s="145" t="s">
        <v>678</v>
      </c>
      <c r="M21" s="169"/>
      <c r="N21" s="147" t="s">
        <v>604</v>
      </c>
      <c r="O21" s="148">
        <v>306</v>
      </c>
      <c r="P21" s="147" t="s">
        <v>605</v>
      </c>
      <c r="Q21" s="148">
        <v>62</v>
      </c>
      <c r="R21" s="149"/>
      <c r="S21" s="150" t="s">
        <v>601</v>
      </c>
      <c r="T21" s="150"/>
      <c r="U21" s="146">
        <v>3</v>
      </c>
      <c r="V21" s="210"/>
      <c r="W21" s="210"/>
      <c r="X21" s="209" t="s">
        <v>848</v>
      </c>
    </row>
    <row r="22" spans="1:24" s="136" customFormat="1" ht="30" customHeight="1" x14ac:dyDescent="0.45">
      <c r="A22" s="141">
        <v>18</v>
      </c>
      <c r="B22" s="141" t="s">
        <v>600</v>
      </c>
      <c r="C22" s="149" t="s">
        <v>530</v>
      </c>
      <c r="D22" s="164" t="s">
        <v>29</v>
      </c>
      <c r="E22" s="203" t="s">
        <v>234</v>
      </c>
      <c r="F22" s="145" t="s">
        <v>679</v>
      </c>
      <c r="G22" s="167" t="s">
        <v>690</v>
      </c>
      <c r="H22" s="144" t="s">
        <v>776</v>
      </c>
      <c r="I22" s="144" t="s">
        <v>777</v>
      </c>
      <c r="J22" s="168" t="s">
        <v>687</v>
      </c>
      <c r="K22" s="169" t="s">
        <v>818</v>
      </c>
      <c r="L22" s="145" t="s">
        <v>678</v>
      </c>
      <c r="M22" s="169"/>
      <c r="N22" s="147">
        <v>0</v>
      </c>
      <c r="O22" s="148"/>
      <c r="P22" s="147" t="s">
        <v>391</v>
      </c>
      <c r="Q22" s="170">
        <v>352</v>
      </c>
      <c r="R22" s="171"/>
      <c r="S22" s="172" t="s">
        <v>601</v>
      </c>
      <c r="T22" s="172"/>
      <c r="U22" s="146">
        <v>3</v>
      </c>
      <c r="V22" s="210"/>
      <c r="W22" s="210"/>
      <c r="X22" s="209" t="s">
        <v>848</v>
      </c>
    </row>
    <row r="23" spans="1:24" s="136" customFormat="1" ht="19.95" customHeight="1" x14ac:dyDescent="0.45">
      <c r="A23" s="141">
        <v>19</v>
      </c>
      <c r="B23" s="141" t="s">
        <v>35</v>
      </c>
      <c r="C23" s="162" t="s">
        <v>39</v>
      </c>
      <c r="D23" s="164" t="s">
        <v>36</v>
      </c>
      <c r="E23" s="206" t="s">
        <v>234</v>
      </c>
      <c r="F23" s="145" t="s">
        <v>679</v>
      </c>
      <c r="G23" s="146" t="s">
        <v>678</v>
      </c>
      <c r="H23" s="146" t="s">
        <v>693</v>
      </c>
      <c r="I23" s="173" t="s">
        <v>676</v>
      </c>
      <c r="J23" s="168" t="s">
        <v>687</v>
      </c>
      <c r="K23" s="173" t="s">
        <v>819</v>
      </c>
      <c r="L23" s="145" t="s">
        <v>678</v>
      </c>
      <c r="M23" s="173"/>
      <c r="N23" s="174"/>
      <c r="O23" s="170"/>
      <c r="P23" s="174" t="s">
        <v>556</v>
      </c>
      <c r="Q23" s="170">
        <f>5+33</f>
        <v>38</v>
      </c>
      <c r="R23" s="171" t="s">
        <v>396</v>
      </c>
      <c r="S23" s="141" t="s">
        <v>395</v>
      </c>
      <c r="T23" s="172" t="s">
        <v>540</v>
      </c>
      <c r="U23" s="146">
        <v>4</v>
      </c>
      <c r="V23" s="210"/>
      <c r="W23" s="209" t="s">
        <v>848</v>
      </c>
      <c r="X23" s="210"/>
    </row>
    <row r="24" spans="1:24" s="136" customFormat="1" ht="19.95" customHeight="1" x14ac:dyDescent="0.45">
      <c r="A24" s="141">
        <v>20</v>
      </c>
      <c r="B24" s="162" t="s">
        <v>255</v>
      </c>
      <c r="C24" s="162" t="s">
        <v>160</v>
      </c>
      <c r="D24" s="164" t="s">
        <v>1</v>
      </c>
      <c r="E24" s="206" t="s">
        <v>234</v>
      </c>
      <c r="F24" s="145" t="s">
        <v>678</v>
      </c>
      <c r="G24" s="146" t="s">
        <v>678</v>
      </c>
      <c r="H24" s="146" t="s">
        <v>693</v>
      </c>
      <c r="I24" s="173" t="s">
        <v>676</v>
      </c>
      <c r="J24" s="168" t="s">
        <v>687</v>
      </c>
      <c r="K24" s="175" t="s">
        <v>820</v>
      </c>
      <c r="L24" s="145" t="s">
        <v>678</v>
      </c>
      <c r="M24" s="175"/>
      <c r="N24" s="174"/>
      <c r="O24" s="170"/>
      <c r="P24" s="174" t="s">
        <v>575</v>
      </c>
      <c r="Q24" s="170">
        <v>7</v>
      </c>
      <c r="R24" s="171" t="s">
        <v>399</v>
      </c>
      <c r="S24" s="141" t="s">
        <v>395</v>
      </c>
      <c r="T24" s="172" t="s">
        <v>540</v>
      </c>
      <c r="U24" s="146">
        <v>4</v>
      </c>
      <c r="V24" s="210"/>
      <c r="W24" s="209" t="s">
        <v>848</v>
      </c>
      <c r="X24" s="210"/>
    </row>
    <row r="25" spans="1:24" s="136" customFormat="1" ht="19.95" customHeight="1" x14ac:dyDescent="0.45">
      <c r="A25" s="141">
        <v>21</v>
      </c>
      <c r="B25" s="162" t="s">
        <v>255</v>
      </c>
      <c r="C25" s="162" t="s">
        <v>161</v>
      </c>
      <c r="D25" s="164" t="s">
        <v>1</v>
      </c>
      <c r="E25" s="206" t="s">
        <v>234</v>
      </c>
      <c r="F25" s="145" t="s">
        <v>678</v>
      </c>
      <c r="G25" s="146" t="s">
        <v>678</v>
      </c>
      <c r="H25" s="146" t="s">
        <v>693</v>
      </c>
      <c r="I25" s="173" t="s">
        <v>676</v>
      </c>
      <c r="J25" s="168" t="s">
        <v>687</v>
      </c>
      <c r="K25" s="175" t="s">
        <v>820</v>
      </c>
      <c r="L25" s="145" t="s">
        <v>678</v>
      </c>
      <c r="M25" s="175"/>
      <c r="N25" s="174"/>
      <c r="O25" s="170"/>
      <c r="P25" s="174" t="s">
        <v>575</v>
      </c>
      <c r="Q25" s="170">
        <v>7</v>
      </c>
      <c r="R25" s="171" t="s">
        <v>399</v>
      </c>
      <c r="S25" s="141" t="s">
        <v>395</v>
      </c>
      <c r="T25" s="172" t="s">
        <v>540</v>
      </c>
      <c r="U25" s="146">
        <v>4</v>
      </c>
      <c r="V25" s="210"/>
      <c r="W25" s="209" t="s">
        <v>848</v>
      </c>
      <c r="X25" s="210"/>
    </row>
    <row r="26" spans="1:24" s="136" customFormat="1" ht="19.95" customHeight="1" x14ac:dyDescent="0.45">
      <c r="A26" s="141">
        <v>22</v>
      </c>
      <c r="B26" s="162" t="s">
        <v>255</v>
      </c>
      <c r="C26" s="162" t="s">
        <v>162</v>
      </c>
      <c r="D26" s="164" t="s">
        <v>1</v>
      </c>
      <c r="E26" s="206" t="s">
        <v>234</v>
      </c>
      <c r="F26" s="145" t="s">
        <v>678</v>
      </c>
      <c r="G26" s="146" t="s">
        <v>678</v>
      </c>
      <c r="H26" s="146" t="s">
        <v>693</v>
      </c>
      <c r="I26" s="173" t="s">
        <v>676</v>
      </c>
      <c r="J26" s="168" t="s">
        <v>687</v>
      </c>
      <c r="K26" s="175" t="s">
        <v>820</v>
      </c>
      <c r="L26" s="145" t="s">
        <v>678</v>
      </c>
      <c r="M26" s="175"/>
      <c r="N26" s="174"/>
      <c r="O26" s="170"/>
      <c r="P26" s="174" t="s">
        <v>576</v>
      </c>
      <c r="Q26" s="170">
        <v>6</v>
      </c>
      <c r="R26" s="171" t="s">
        <v>400</v>
      </c>
      <c r="S26" s="141" t="s">
        <v>395</v>
      </c>
      <c r="T26" s="172" t="s">
        <v>540</v>
      </c>
      <c r="U26" s="146">
        <v>4</v>
      </c>
      <c r="V26" s="210"/>
      <c r="W26" s="209" t="s">
        <v>848</v>
      </c>
      <c r="X26" s="210"/>
    </row>
    <row r="27" spans="1:24" s="163" customFormat="1" ht="19.95" customHeight="1" x14ac:dyDescent="0.45">
      <c r="A27" s="141">
        <v>23</v>
      </c>
      <c r="B27" s="162" t="s">
        <v>255</v>
      </c>
      <c r="C27" s="162" t="s">
        <v>163</v>
      </c>
      <c r="D27" s="164" t="s">
        <v>1</v>
      </c>
      <c r="E27" s="206" t="s">
        <v>234</v>
      </c>
      <c r="F27" s="145" t="s">
        <v>678</v>
      </c>
      <c r="G27" s="146" t="s">
        <v>678</v>
      </c>
      <c r="H27" s="146" t="s">
        <v>693</v>
      </c>
      <c r="I27" s="173" t="s">
        <v>676</v>
      </c>
      <c r="J27" s="168" t="s">
        <v>687</v>
      </c>
      <c r="K27" s="175" t="s">
        <v>820</v>
      </c>
      <c r="L27" s="145" t="s">
        <v>678</v>
      </c>
      <c r="M27" s="175"/>
      <c r="N27" s="174"/>
      <c r="O27" s="170"/>
      <c r="P27" s="174" t="s">
        <v>577</v>
      </c>
      <c r="Q27" s="170">
        <v>4</v>
      </c>
      <c r="R27" s="171" t="s">
        <v>401</v>
      </c>
      <c r="S27" s="141" t="s">
        <v>395</v>
      </c>
      <c r="T27" s="172" t="s">
        <v>540</v>
      </c>
      <c r="U27" s="146">
        <v>4</v>
      </c>
      <c r="V27" s="211"/>
      <c r="W27" s="209" t="s">
        <v>848</v>
      </c>
      <c r="X27" s="211"/>
    </row>
    <row r="28" spans="1:24" s="136" customFormat="1" ht="19.95" customHeight="1" x14ac:dyDescent="0.45">
      <c r="A28" s="141">
        <v>24</v>
      </c>
      <c r="B28" s="162" t="s">
        <v>255</v>
      </c>
      <c r="C28" s="162" t="s">
        <v>164</v>
      </c>
      <c r="D28" s="164" t="s">
        <v>1</v>
      </c>
      <c r="E28" s="206" t="s">
        <v>234</v>
      </c>
      <c r="F28" s="145" t="s">
        <v>678</v>
      </c>
      <c r="G28" s="146" t="s">
        <v>678</v>
      </c>
      <c r="H28" s="146" t="s">
        <v>693</v>
      </c>
      <c r="I28" s="173" t="s">
        <v>676</v>
      </c>
      <c r="J28" s="168" t="s">
        <v>687</v>
      </c>
      <c r="K28" s="175" t="s">
        <v>820</v>
      </c>
      <c r="L28" s="145" t="s">
        <v>678</v>
      </c>
      <c r="M28" s="175"/>
      <c r="N28" s="174"/>
      <c r="O28" s="170"/>
      <c r="P28" s="174" t="s">
        <v>402</v>
      </c>
      <c r="Q28" s="170">
        <v>3</v>
      </c>
      <c r="R28" s="171" t="s">
        <v>403</v>
      </c>
      <c r="S28" s="141" t="s">
        <v>395</v>
      </c>
      <c r="T28" s="172" t="s">
        <v>540</v>
      </c>
      <c r="U28" s="146">
        <v>4</v>
      </c>
      <c r="V28" s="210"/>
      <c r="W28" s="209" t="s">
        <v>848</v>
      </c>
      <c r="X28" s="210"/>
    </row>
    <row r="29" spans="1:24" s="136" customFormat="1" ht="19.95" customHeight="1" x14ac:dyDescent="0.45">
      <c r="A29" s="141">
        <v>25</v>
      </c>
      <c r="B29" s="162" t="s">
        <v>255</v>
      </c>
      <c r="C29" s="162" t="s">
        <v>165</v>
      </c>
      <c r="D29" s="164" t="s">
        <v>1</v>
      </c>
      <c r="E29" s="206" t="s">
        <v>234</v>
      </c>
      <c r="F29" s="145" t="s">
        <v>678</v>
      </c>
      <c r="G29" s="146" t="s">
        <v>678</v>
      </c>
      <c r="H29" s="146" t="s">
        <v>693</v>
      </c>
      <c r="I29" s="173" t="s">
        <v>676</v>
      </c>
      <c r="J29" s="168" t="s">
        <v>687</v>
      </c>
      <c r="K29" s="175" t="s">
        <v>820</v>
      </c>
      <c r="L29" s="145" t="s">
        <v>678</v>
      </c>
      <c r="M29" s="175"/>
      <c r="N29" s="174"/>
      <c r="O29" s="170"/>
      <c r="P29" s="174" t="s">
        <v>578</v>
      </c>
      <c r="Q29" s="170">
        <f>8+15</f>
        <v>23</v>
      </c>
      <c r="R29" s="171" t="s">
        <v>404</v>
      </c>
      <c r="S29" s="141" t="s">
        <v>395</v>
      </c>
      <c r="T29" s="172" t="s">
        <v>540</v>
      </c>
      <c r="U29" s="146">
        <v>4</v>
      </c>
      <c r="V29" s="210"/>
      <c r="W29" s="209" t="s">
        <v>848</v>
      </c>
      <c r="X29" s="210"/>
    </row>
    <row r="30" spans="1:24" s="163" customFormat="1" ht="19.95" customHeight="1" x14ac:dyDescent="0.45">
      <c r="A30" s="141">
        <v>26</v>
      </c>
      <c r="B30" s="162" t="s">
        <v>255</v>
      </c>
      <c r="C30" s="162" t="s">
        <v>166</v>
      </c>
      <c r="D30" s="164" t="s">
        <v>1</v>
      </c>
      <c r="E30" s="206" t="s">
        <v>234</v>
      </c>
      <c r="F30" s="145" t="s">
        <v>678</v>
      </c>
      <c r="G30" s="146" t="s">
        <v>678</v>
      </c>
      <c r="H30" s="146" t="s">
        <v>693</v>
      </c>
      <c r="I30" s="173" t="s">
        <v>676</v>
      </c>
      <c r="J30" s="168" t="s">
        <v>687</v>
      </c>
      <c r="K30" s="175" t="s">
        <v>820</v>
      </c>
      <c r="L30" s="145" t="s">
        <v>678</v>
      </c>
      <c r="M30" s="175"/>
      <c r="N30" s="174"/>
      <c r="O30" s="170"/>
      <c r="P30" s="174" t="s">
        <v>577</v>
      </c>
      <c r="Q30" s="170">
        <v>4</v>
      </c>
      <c r="R30" s="171" t="s">
        <v>401</v>
      </c>
      <c r="S30" s="141" t="s">
        <v>395</v>
      </c>
      <c r="T30" s="172" t="s">
        <v>540</v>
      </c>
      <c r="U30" s="146">
        <v>4</v>
      </c>
      <c r="V30" s="211"/>
      <c r="W30" s="209" t="s">
        <v>848</v>
      </c>
      <c r="X30" s="211"/>
    </row>
    <row r="31" spans="1:24" s="163" customFormat="1" ht="19.95" customHeight="1" x14ac:dyDescent="0.45">
      <c r="A31" s="141">
        <v>27</v>
      </c>
      <c r="B31" s="162" t="s">
        <v>255</v>
      </c>
      <c r="C31" s="162" t="s">
        <v>167</v>
      </c>
      <c r="D31" s="164" t="s">
        <v>1</v>
      </c>
      <c r="E31" s="206" t="s">
        <v>234</v>
      </c>
      <c r="F31" s="145" t="s">
        <v>678</v>
      </c>
      <c r="G31" s="146" t="s">
        <v>678</v>
      </c>
      <c r="H31" s="146" t="s">
        <v>693</v>
      </c>
      <c r="I31" s="173" t="s">
        <v>676</v>
      </c>
      <c r="J31" s="168" t="s">
        <v>687</v>
      </c>
      <c r="K31" s="175" t="s">
        <v>820</v>
      </c>
      <c r="L31" s="145" t="s">
        <v>678</v>
      </c>
      <c r="M31" s="175"/>
      <c r="N31" s="174"/>
      <c r="O31" s="170"/>
      <c r="P31" s="174" t="s">
        <v>579</v>
      </c>
      <c r="Q31" s="170">
        <v>5</v>
      </c>
      <c r="R31" s="171" t="s">
        <v>405</v>
      </c>
      <c r="S31" s="141" t="s">
        <v>395</v>
      </c>
      <c r="T31" s="172" t="s">
        <v>540</v>
      </c>
      <c r="U31" s="146">
        <v>4</v>
      </c>
      <c r="V31" s="211"/>
      <c r="W31" s="209" t="s">
        <v>848</v>
      </c>
      <c r="X31" s="211"/>
    </row>
    <row r="32" spans="1:24" s="163" customFormat="1" ht="19.95" customHeight="1" x14ac:dyDescent="0.45">
      <c r="A32" s="141">
        <v>28</v>
      </c>
      <c r="B32" s="162" t="s">
        <v>255</v>
      </c>
      <c r="C32" s="162" t="s">
        <v>169</v>
      </c>
      <c r="D32" s="164" t="s">
        <v>1</v>
      </c>
      <c r="E32" s="206" t="s">
        <v>234</v>
      </c>
      <c r="F32" s="145" t="s">
        <v>678</v>
      </c>
      <c r="G32" s="146" t="s">
        <v>678</v>
      </c>
      <c r="H32" s="146" t="s">
        <v>693</v>
      </c>
      <c r="I32" s="173" t="s">
        <v>676</v>
      </c>
      <c r="J32" s="168" t="s">
        <v>687</v>
      </c>
      <c r="K32" s="175" t="s">
        <v>820</v>
      </c>
      <c r="L32" s="145" t="s">
        <v>678</v>
      </c>
      <c r="M32" s="175"/>
      <c r="N32" s="174"/>
      <c r="O32" s="170"/>
      <c r="P32" s="174" t="s">
        <v>407</v>
      </c>
      <c r="Q32" s="170">
        <v>6</v>
      </c>
      <c r="R32" s="171" t="s">
        <v>408</v>
      </c>
      <c r="S32" s="141" t="s">
        <v>395</v>
      </c>
      <c r="T32" s="172" t="s">
        <v>540</v>
      </c>
      <c r="U32" s="146">
        <v>4</v>
      </c>
      <c r="V32" s="211"/>
      <c r="W32" s="209" t="s">
        <v>848</v>
      </c>
      <c r="X32" s="211"/>
    </row>
    <row r="33" spans="1:24" s="136" customFormat="1" ht="19.95" customHeight="1" x14ac:dyDescent="0.45">
      <c r="A33" s="141">
        <v>29</v>
      </c>
      <c r="B33" s="162" t="s">
        <v>255</v>
      </c>
      <c r="C33" s="162" t="s">
        <v>170</v>
      </c>
      <c r="D33" s="164" t="s">
        <v>1</v>
      </c>
      <c r="E33" s="206" t="s">
        <v>234</v>
      </c>
      <c r="F33" s="145" t="s">
        <v>678</v>
      </c>
      <c r="G33" s="146" t="s">
        <v>678</v>
      </c>
      <c r="H33" s="146" t="s">
        <v>693</v>
      </c>
      <c r="I33" s="173" t="s">
        <v>676</v>
      </c>
      <c r="J33" s="168" t="s">
        <v>687</v>
      </c>
      <c r="K33" s="175" t="s">
        <v>820</v>
      </c>
      <c r="L33" s="145" t="s">
        <v>678</v>
      </c>
      <c r="M33" s="175"/>
      <c r="N33" s="174"/>
      <c r="O33" s="170"/>
      <c r="P33" s="174" t="s">
        <v>409</v>
      </c>
      <c r="Q33" s="170">
        <v>5</v>
      </c>
      <c r="R33" s="171" t="s">
        <v>410</v>
      </c>
      <c r="S33" s="141" t="s">
        <v>395</v>
      </c>
      <c r="T33" s="172" t="s">
        <v>540</v>
      </c>
      <c r="U33" s="146">
        <v>4</v>
      </c>
      <c r="V33" s="210"/>
      <c r="W33" s="210"/>
      <c r="X33" s="209" t="s">
        <v>848</v>
      </c>
    </row>
    <row r="34" spans="1:24" s="136" customFormat="1" ht="19.95" customHeight="1" x14ac:dyDescent="0.45">
      <c r="A34" s="141">
        <v>30</v>
      </c>
      <c r="B34" s="162" t="s">
        <v>255</v>
      </c>
      <c r="C34" s="162" t="s">
        <v>171</v>
      </c>
      <c r="D34" s="164" t="s">
        <v>1</v>
      </c>
      <c r="E34" s="206" t="s">
        <v>234</v>
      </c>
      <c r="F34" s="145" t="s">
        <v>678</v>
      </c>
      <c r="G34" s="146" t="s">
        <v>678</v>
      </c>
      <c r="H34" s="146" t="s">
        <v>693</v>
      </c>
      <c r="I34" s="173" t="s">
        <v>676</v>
      </c>
      <c r="J34" s="168" t="s">
        <v>687</v>
      </c>
      <c r="K34" s="175" t="s">
        <v>820</v>
      </c>
      <c r="L34" s="145" t="s">
        <v>678</v>
      </c>
      <c r="M34" s="175"/>
      <c r="N34" s="174"/>
      <c r="O34" s="170"/>
      <c r="P34" s="174" t="s">
        <v>581</v>
      </c>
      <c r="Q34" s="170">
        <v>18</v>
      </c>
      <c r="R34" s="171" t="s">
        <v>411</v>
      </c>
      <c r="S34" s="141" t="s">
        <v>395</v>
      </c>
      <c r="T34" s="172" t="s">
        <v>540</v>
      </c>
      <c r="U34" s="146">
        <v>4</v>
      </c>
      <c r="V34" s="210"/>
      <c r="W34" s="210"/>
      <c r="X34" s="209" t="s">
        <v>848</v>
      </c>
    </row>
    <row r="35" spans="1:24" s="136" customFormat="1" ht="19.95" customHeight="1" x14ac:dyDescent="0.45">
      <c r="A35" s="141">
        <v>31</v>
      </c>
      <c r="B35" s="162" t="s">
        <v>255</v>
      </c>
      <c r="C35" s="162" t="s">
        <v>172</v>
      </c>
      <c r="D35" s="164" t="s">
        <v>1</v>
      </c>
      <c r="E35" s="206" t="s">
        <v>234</v>
      </c>
      <c r="F35" s="145" t="s">
        <v>678</v>
      </c>
      <c r="G35" s="146" t="s">
        <v>678</v>
      </c>
      <c r="H35" s="146" t="s">
        <v>693</v>
      </c>
      <c r="I35" s="173" t="s">
        <v>676</v>
      </c>
      <c r="J35" s="168" t="s">
        <v>687</v>
      </c>
      <c r="K35" s="175" t="s">
        <v>820</v>
      </c>
      <c r="L35" s="145" t="s">
        <v>678</v>
      </c>
      <c r="M35" s="175"/>
      <c r="N35" s="174"/>
      <c r="O35" s="170"/>
      <c r="P35" s="174" t="s">
        <v>575</v>
      </c>
      <c r="Q35" s="170">
        <v>7</v>
      </c>
      <c r="R35" s="171" t="s">
        <v>399</v>
      </c>
      <c r="S35" s="141" t="s">
        <v>395</v>
      </c>
      <c r="T35" s="172" t="s">
        <v>540</v>
      </c>
      <c r="U35" s="146">
        <v>4</v>
      </c>
      <c r="V35" s="210"/>
      <c r="W35" s="210"/>
      <c r="X35" s="209" t="s">
        <v>848</v>
      </c>
    </row>
    <row r="36" spans="1:24" s="136" customFormat="1" ht="19.95" customHeight="1" x14ac:dyDescent="0.45">
      <c r="A36" s="141">
        <v>32</v>
      </c>
      <c r="B36" s="162" t="s">
        <v>255</v>
      </c>
      <c r="C36" s="162" t="s">
        <v>173</v>
      </c>
      <c r="D36" s="164" t="s">
        <v>1</v>
      </c>
      <c r="E36" s="206" t="s">
        <v>234</v>
      </c>
      <c r="F36" s="145" t="s">
        <v>678</v>
      </c>
      <c r="G36" s="146" t="s">
        <v>678</v>
      </c>
      <c r="H36" s="146" t="s">
        <v>693</v>
      </c>
      <c r="I36" s="176" t="s">
        <v>676</v>
      </c>
      <c r="J36" s="168" t="s">
        <v>687</v>
      </c>
      <c r="K36" s="177" t="s">
        <v>820</v>
      </c>
      <c r="L36" s="145" t="s">
        <v>678</v>
      </c>
      <c r="M36" s="177"/>
      <c r="N36" s="174"/>
      <c r="O36" s="170"/>
      <c r="P36" s="174" t="s">
        <v>577</v>
      </c>
      <c r="Q36" s="170">
        <v>4</v>
      </c>
      <c r="R36" s="171" t="s">
        <v>401</v>
      </c>
      <c r="S36" s="141" t="s">
        <v>395</v>
      </c>
      <c r="T36" s="172" t="s">
        <v>540</v>
      </c>
      <c r="U36" s="146">
        <v>4</v>
      </c>
      <c r="V36" s="210"/>
      <c r="W36" s="210"/>
      <c r="X36" s="209" t="s">
        <v>848</v>
      </c>
    </row>
    <row r="37" spans="1:24" s="136" customFormat="1" ht="19.95" customHeight="1" x14ac:dyDescent="0.45">
      <c r="A37" s="141">
        <v>33</v>
      </c>
      <c r="B37" s="162" t="s">
        <v>255</v>
      </c>
      <c r="C37" s="162" t="s">
        <v>174</v>
      </c>
      <c r="D37" s="164" t="s">
        <v>1</v>
      </c>
      <c r="E37" s="206" t="s">
        <v>234</v>
      </c>
      <c r="F37" s="145" t="s">
        <v>678</v>
      </c>
      <c r="G37" s="146" t="s">
        <v>678</v>
      </c>
      <c r="H37" s="146" t="s">
        <v>693</v>
      </c>
      <c r="I37" s="173" t="s">
        <v>676</v>
      </c>
      <c r="J37" s="168" t="s">
        <v>687</v>
      </c>
      <c r="K37" s="175" t="s">
        <v>820</v>
      </c>
      <c r="L37" s="145" t="s">
        <v>678</v>
      </c>
      <c r="M37" s="175"/>
      <c r="N37" s="171"/>
      <c r="O37" s="170"/>
      <c r="P37" s="174" t="s">
        <v>582</v>
      </c>
      <c r="Q37" s="170">
        <v>8</v>
      </c>
      <c r="R37" s="171" t="s">
        <v>412</v>
      </c>
      <c r="S37" s="141" t="s">
        <v>395</v>
      </c>
      <c r="T37" s="172" t="s">
        <v>540</v>
      </c>
      <c r="U37" s="146">
        <v>4</v>
      </c>
      <c r="V37" s="210"/>
      <c r="W37" s="210"/>
      <c r="X37" s="209" t="s">
        <v>848</v>
      </c>
    </row>
    <row r="38" spans="1:24" s="136" customFormat="1" ht="19.95" customHeight="1" x14ac:dyDescent="0.45">
      <c r="A38" s="141">
        <v>34</v>
      </c>
      <c r="B38" s="162" t="s">
        <v>255</v>
      </c>
      <c r="C38" s="162" t="s">
        <v>178</v>
      </c>
      <c r="D38" s="164" t="s">
        <v>1</v>
      </c>
      <c r="E38" s="206" t="s">
        <v>234</v>
      </c>
      <c r="F38" s="145" t="s">
        <v>678</v>
      </c>
      <c r="G38" s="146" t="s">
        <v>678</v>
      </c>
      <c r="H38" s="146" t="s">
        <v>693</v>
      </c>
      <c r="I38" s="173" t="s">
        <v>676</v>
      </c>
      <c r="J38" s="146" t="s">
        <v>687</v>
      </c>
      <c r="K38" s="175" t="s">
        <v>820</v>
      </c>
      <c r="L38" s="145" t="s">
        <v>678</v>
      </c>
      <c r="M38" s="175"/>
      <c r="N38" s="174"/>
      <c r="O38" s="170"/>
      <c r="P38" s="174" t="s">
        <v>409</v>
      </c>
      <c r="Q38" s="170">
        <v>5</v>
      </c>
      <c r="R38" s="171" t="s">
        <v>410</v>
      </c>
      <c r="S38" s="141" t="s">
        <v>395</v>
      </c>
      <c r="T38" s="172" t="s">
        <v>540</v>
      </c>
      <c r="U38" s="146">
        <v>4</v>
      </c>
      <c r="V38" s="210"/>
      <c r="W38" s="210"/>
      <c r="X38" s="209" t="s">
        <v>848</v>
      </c>
    </row>
    <row r="39" spans="1:24" s="179" customFormat="1" ht="19.95" customHeight="1" x14ac:dyDescent="0.45">
      <c r="A39" s="141">
        <v>35</v>
      </c>
      <c r="B39" s="162" t="s">
        <v>255</v>
      </c>
      <c r="C39" s="162" t="s">
        <v>180</v>
      </c>
      <c r="D39" s="164" t="s">
        <v>1</v>
      </c>
      <c r="E39" s="206" t="s">
        <v>234</v>
      </c>
      <c r="F39" s="145" t="s">
        <v>678</v>
      </c>
      <c r="G39" s="146" t="s">
        <v>678</v>
      </c>
      <c r="H39" s="146" t="s">
        <v>693</v>
      </c>
      <c r="I39" s="173" t="s">
        <v>676</v>
      </c>
      <c r="J39" s="178" t="s">
        <v>687</v>
      </c>
      <c r="K39" s="175" t="s">
        <v>820</v>
      </c>
      <c r="L39" s="145" t="s">
        <v>678</v>
      </c>
      <c r="M39" s="175"/>
      <c r="N39" s="174"/>
      <c r="O39" s="170"/>
      <c r="P39" s="174" t="s">
        <v>585</v>
      </c>
      <c r="Q39" s="170">
        <v>20</v>
      </c>
      <c r="R39" s="171" t="s">
        <v>418</v>
      </c>
      <c r="S39" s="141" t="s">
        <v>395</v>
      </c>
      <c r="T39" s="172" t="s">
        <v>540</v>
      </c>
      <c r="U39" s="146">
        <v>4</v>
      </c>
      <c r="V39" s="191"/>
      <c r="W39" s="191"/>
      <c r="X39" s="209" t="s">
        <v>848</v>
      </c>
    </row>
    <row r="40" spans="1:24" s="179" customFormat="1" ht="19.95" customHeight="1" x14ac:dyDescent="0.45">
      <c r="A40" s="141">
        <v>36</v>
      </c>
      <c r="B40" s="141" t="s">
        <v>35</v>
      </c>
      <c r="C40" s="162" t="s">
        <v>221</v>
      </c>
      <c r="D40" s="164" t="s">
        <v>1</v>
      </c>
      <c r="E40" s="206" t="s">
        <v>234</v>
      </c>
      <c r="F40" s="145" t="s">
        <v>678</v>
      </c>
      <c r="G40" s="146" t="s">
        <v>678</v>
      </c>
      <c r="H40" s="146" t="s">
        <v>693</v>
      </c>
      <c r="I40" s="173" t="s">
        <v>676</v>
      </c>
      <c r="J40" s="178" t="s">
        <v>678</v>
      </c>
      <c r="K40" s="175" t="s">
        <v>820</v>
      </c>
      <c r="L40" s="145" t="s">
        <v>678</v>
      </c>
      <c r="M40" s="175"/>
      <c r="N40" s="174"/>
      <c r="O40" s="170"/>
      <c r="P40" s="174" t="s">
        <v>407</v>
      </c>
      <c r="Q40" s="170">
        <v>6</v>
      </c>
      <c r="R40" s="171" t="s">
        <v>408</v>
      </c>
      <c r="S40" s="141" t="s">
        <v>395</v>
      </c>
      <c r="T40" s="172" t="s">
        <v>540</v>
      </c>
      <c r="U40" s="146">
        <v>4</v>
      </c>
      <c r="V40" s="191"/>
      <c r="W40" s="191"/>
      <c r="X40" s="209" t="s">
        <v>848</v>
      </c>
    </row>
    <row r="41" spans="1:24" s="136" customFormat="1" ht="19.95" customHeight="1" x14ac:dyDescent="0.45">
      <c r="A41" s="141">
        <v>37</v>
      </c>
      <c r="B41" s="142" t="s">
        <v>633</v>
      </c>
      <c r="C41" s="143" t="s">
        <v>91</v>
      </c>
      <c r="D41" s="166" t="s">
        <v>86</v>
      </c>
      <c r="E41" s="203" t="s">
        <v>236</v>
      </c>
      <c r="F41" s="168" t="s">
        <v>678</v>
      </c>
      <c r="G41" s="145" t="s">
        <v>679</v>
      </c>
      <c r="H41" s="144" t="s">
        <v>748</v>
      </c>
      <c r="I41" s="144" t="s">
        <v>749</v>
      </c>
      <c r="J41" s="180" t="s">
        <v>687</v>
      </c>
      <c r="K41" s="144" t="s">
        <v>839</v>
      </c>
      <c r="L41" s="145" t="s">
        <v>678</v>
      </c>
      <c r="M41" s="181" t="s">
        <v>843</v>
      </c>
      <c r="N41" s="147" t="s">
        <v>658</v>
      </c>
      <c r="O41" s="148">
        <v>118</v>
      </c>
      <c r="P41" s="147" t="s">
        <v>632</v>
      </c>
      <c r="Q41" s="148">
        <v>850</v>
      </c>
      <c r="R41" s="149" t="s">
        <v>245</v>
      </c>
      <c r="S41" s="150" t="s">
        <v>241</v>
      </c>
      <c r="T41" s="150"/>
      <c r="U41" s="146">
        <v>3</v>
      </c>
      <c r="V41" s="210" t="s">
        <v>848</v>
      </c>
      <c r="W41" s="210"/>
      <c r="X41" s="210"/>
    </row>
    <row r="42" spans="1:24" s="179" customFormat="1" ht="19.95" customHeight="1" x14ac:dyDescent="0.45">
      <c r="A42" s="141">
        <v>38</v>
      </c>
      <c r="B42" s="142" t="s">
        <v>41</v>
      </c>
      <c r="C42" s="143" t="s">
        <v>40</v>
      </c>
      <c r="D42" s="166" t="s">
        <v>42</v>
      </c>
      <c r="E42" s="203" t="s">
        <v>236</v>
      </c>
      <c r="F42" s="145" t="s">
        <v>678</v>
      </c>
      <c r="G42" s="146" t="s">
        <v>715</v>
      </c>
      <c r="H42" s="144" t="s">
        <v>716</v>
      </c>
      <c r="I42" s="144"/>
      <c r="J42" s="178" t="s">
        <v>687</v>
      </c>
      <c r="K42" s="181" t="s">
        <v>827</v>
      </c>
      <c r="L42" s="145" t="s">
        <v>678</v>
      </c>
      <c r="M42" s="181"/>
      <c r="N42" s="182" t="s">
        <v>316</v>
      </c>
      <c r="O42" s="183">
        <v>30</v>
      </c>
      <c r="P42" s="147" t="s">
        <v>317</v>
      </c>
      <c r="Q42" s="148">
        <f>388+20+14</f>
        <v>422</v>
      </c>
      <c r="R42" s="149"/>
      <c r="S42" s="184" t="s">
        <v>251</v>
      </c>
      <c r="T42" s="142"/>
      <c r="U42" s="146">
        <v>4</v>
      </c>
      <c r="V42" s="191"/>
      <c r="W42" s="210"/>
      <c r="X42" s="210" t="s">
        <v>687</v>
      </c>
    </row>
    <row r="43" spans="1:24" s="179" customFormat="1" ht="19.95" customHeight="1" x14ac:dyDescent="0.45">
      <c r="A43" s="141">
        <v>39</v>
      </c>
      <c r="B43" s="141" t="s">
        <v>41</v>
      </c>
      <c r="C43" s="162" t="s">
        <v>43</v>
      </c>
      <c r="D43" s="164" t="s">
        <v>42</v>
      </c>
      <c r="E43" s="206" t="s">
        <v>234</v>
      </c>
      <c r="F43" s="145" t="s">
        <v>678</v>
      </c>
      <c r="G43" s="146" t="s">
        <v>715</v>
      </c>
      <c r="H43" s="144" t="s">
        <v>716</v>
      </c>
      <c r="I43" s="159"/>
      <c r="J43" s="178" t="s">
        <v>687</v>
      </c>
      <c r="K43" s="159"/>
      <c r="L43" s="145" t="s">
        <v>678</v>
      </c>
      <c r="M43" s="159"/>
      <c r="N43" s="185"/>
      <c r="O43" s="186"/>
      <c r="P43" s="174" t="s">
        <v>558</v>
      </c>
      <c r="Q43" s="170">
        <f>1240+104+24</f>
        <v>1368</v>
      </c>
      <c r="R43" s="171" t="s">
        <v>245</v>
      </c>
      <c r="S43" s="187" t="s">
        <v>252</v>
      </c>
      <c r="T43" s="141"/>
      <c r="U43" s="146">
        <v>4</v>
      </c>
      <c r="V43" s="191"/>
      <c r="W43" s="210"/>
      <c r="X43" s="210" t="s">
        <v>848</v>
      </c>
    </row>
    <row r="44" spans="1:24" s="179" customFormat="1" ht="19.95" customHeight="1" x14ac:dyDescent="0.45">
      <c r="A44" s="141">
        <v>40</v>
      </c>
      <c r="B44" s="142" t="s">
        <v>41</v>
      </c>
      <c r="C44" s="143" t="s">
        <v>45</v>
      </c>
      <c r="D44" s="166" t="s">
        <v>42</v>
      </c>
      <c r="E44" s="203" t="s">
        <v>236</v>
      </c>
      <c r="F44" s="145" t="s">
        <v>678</v>
      </c>
      <c r="G44" s="146" t="s">
        <v>715</v>
      </c>
      <c r="H44" s="144" t="s">
        <v>716</v>
      </c>
      <c r="I44" s="144"/>
      <c r="J44" s="178" t="s">
        <v>687</v>
      </c>
      <c r="K44" s="144"/>
      <c r="L44" s="145" t="s">
        <v>678</v>
      </c>
      <c r="M44" s="144"/>
      <c r="N44" s="147" t="s">
        <v>596</v>
      </c>
      <c r="O44" s="183">
        <f>28+12</f>
        <v>40</v>
      </c>
      <c r="P44" s="147" t="s">
        <v>559</v>
      </c>
      <c r="Q44" s="148">
        <f>4+428+12+19</f>
        <v>463</v>
      </c>
      <c r="R44" s="149"/>
      <c r="S44" s="184" t="s">
        <v>278</v>
      </c>
      <c r="T44" s="150" t="s">
        <v>541</v>
      </c>
      <c r="U44" s="146">
        <v>4</v>
      </c>
      <c r="V44" s="191"/>
      <c r="W44" s="210" t="s">
        <v>848</v>
      </c>
      <c r="X44" s="191"/>
    </row>
    <row r="45" spans="1:24" s="179" customFormat="1" ht="19.95" customHeight="1" x14ac:dyDescent="0.45">
      <c r="A45" s="141">
        <v>41</v>
      </c>
      <c r="B45" s="142" t="s">
        <v>41</v>
      </c>
      <c r="C45" s="143" t="s">
        <v>46</v>
      </c>
      <c r="D45" s="166" t="s">
        <v>42</v>
      </c>
      <c r="E45" s="203" t="s">
        <v>236</v>
      </c>
      <c r="F45" s="145" t="s">
        <v>678</v>
      </c>
      <c r="G45" s="146" t="s">
        <v>715</v>
      </c>
      <c r="H45" s="144" t="s">
        <v>716</v>
      </c>
      <c r="I45" s="144"/>
      <c r="J45" s="178" t="s">
        <v>687</v>
      </c>
      <c r="K45" s="144"/>
      <c r="L45" s="145" t="s">
        <v>678</v>
      </c>
      <c r="M45" s="144"/>
      <c r="N45" s="147" t="s">
        <v>320</v>
      </c>
      <c r="O45" s="148">
        <f>21+20</f>
        <v>41</v>
      </c>
      <c r="P45" s="147" t="s">
        <v>321</v>
      </c>
      <c r="Q45" s="148">
        <f>369+20+12</f>
        <v>401</v>
      </c>
      <c r="R45" s="149"/>
      <c r="S45" s="184" t="s">
        <v>251</v>
      </c>
      <c r="T45" s="142"/>
      <c r="U45" s="146">
        <v>4</v>
      </c>
      <c r="V45" s="191"/>
      <c r="W45" s="210"/>
      <c r="X45" s="210" t="s">
        <v>687</v>
      </c>
    </row>
    <row r="46" spans="1:24" s="179" customFormat="1" ht="19.95" customHeight="1" x14ac:dyDescent="0.45">
      <c r="A46" s="141">
        <v>42</v>
      </c>
      <c r="B46" s="141" t="s">
        <v>41</v>
      </c>
      <c r="C46" s="162" t="s">
        <v>48</v>
      </c>
      <c r="D46" s="164" t="s">
        <v>42</v>
      </c>
      <c r="E46" s="206" t="s">
        <v>234</v>
      </c>
      <c r="F46" s="145" t="s">
        <v>678</v>
      </c>
      <c r="G46" s="146" t="s">
        <v>715</v>
      </c>
      <c r="H46" s="144" t="s">
        <v>716</v>
      </c>
      <c r="I46" s="159"/>
      <c r="J46" s="178" t="s">
        <v>687</v>
      </c>
      <c r="K46" s="159"/>
      <c r="L46" s="145" t="s">
        <v>678</v>
      </c>
      <c r="M46" s="159"/>
      <c r="N46" s="182" t="s">
        <v>634</v>
      </c>
      <c r="O46" s="183">
        <v>20</v>
      </c>
      <c r="P46" s="147" t="s">
        <v>635</v>
      </c>
      <c r="Q46" s="148">
        <f>916+7+27</f>
        <v>950</v>
      </c>
      <c r="R46" s="171"/>
      <c r="S46" s="187" t="s">
        <v>278</v>
      </c>
      <c r="T46" s="172" t="s">
        <v>542</v>
      </c>
      <c r="U46" s="146">
        <v>4</v>
      </c>
      <c r="V46" s="191"/>
      <c r="W46" s="210" t="s">
        <v>848</v>
      </c>
      <c r="X46" s="191"/>
    </row>
    <row r="47" spans="1:24" s="179" customFormat="1" ht="19.95" customHeight="1" x14ac:dyDescent="0.45">
      <c r="A47" s="141">
        <v>43</v>
      </c>
      <c r="B47" s="142" t="s">
        <v>41</v>
      </c>
      <c r="C47" s="143" t="s">
        <v>49</v>
      </c>
      <c r="D47" s="166" t="s">
        <v>42</v>
      </c>
      <c r="E47" s="203" t="s">
        <v>236</v>
      </c>
      <c r="F47" s="145" t="s">
        <v>678</v>
      </c>
      <c r="G47" s="146" t="s">
        <v>715</v>
      </c>
      <c r="H47" s="144" t="s">
        <v>716</v>
      </c>
      <c r="I47" s="144"/>
      <c r="J47" s="178" t="s">
        <v>687</v>
      </c>
      <c r="K47" s="144"/>
      <c r="L47" s="145" t="s">
        <v>678</v>
      </c>
      <c r="M47" s="144"/>
      <c r="N47" s="147" t="s">
        <v>322</v>
      </c>
      <c r="O47" s="148">
        <f>30+8+9</f>
        <v>47</v>
      </c>
      <c r="P47" s="147" t="s">
        <v>323</v>
      </c>
      <c r="Q47" s="148">
        <f>473+93+4</f>
        <v>570</v>
      </c>
      <c r="R47" s="149"/>
      <c r="S47" s="184" t="s">
        <v>251</v>
      </c>
      <c r="T47" s="142"/>
      <c r="U47" s="146">
        <v>4</v>
      </c>
      <c r="V47" s="191"/>
      <c r="W47" s="210" t="s">
        <v>848</v>
      </c>
      <c r="X47" s="191"/>
    </row>
    <row r="48" spans="1:24" s="179" customFormat="1" ht="19.95" customHeight="1" x14ac:dyDescent="0.45">
      <c r="A48" s="141">
        <v>44</v>
      </c>
      <c r="B48" s="142" t="s">
        <v>41</v>
      </c>
      <c r="C48" s="143" t="s">
        <v>50</v>
      </c>
      <c r="D48" s="166" t="s">
        <v>42</v>
      </c>
      <c r="E48" s="203" t="s">
        <v>236</v>
      </c>
      <c r="F48" s="145" t="s">
        <v>678</v>
      </c>
      <c r="G48" s="146" t="s">
        <v>715</v>
      </c>
      <c r="H48" s="144" t="s">
        <v>716</v>
      </c>
      <c r="I48" s="144"/>
      <c r="J48" s="178" t="s">
        <v>687</v>
      </c>
      <c r="K48" s="144"/>
      <c r="L48" s="145" t="s">
        <v>678</v>
      </c>
      <c r="M48" s="144"/>
      <c r="N48" s="147" t="s">
        <v>324</v>
      </c>
      <c r="O48" s="148">
        <v>24</v>
      </c>
      <c r="P48" s="147" t="s">
        <v>325</v>
      </c>
      <c r="Q48" s="148">
        <f>544+34</f>
        <v>578</v>
      </c>
      <c r="R48" s="149"/>
      <c r="S48" s="184" t="s">
        <v>251</v>
      </c>
      <c r="T48" s="142"/>
      <c r="U48" s="146">
        <v>4</v>
      </c>
      <c r="V48" s="191"/>
      <c r="W48" s="210"/>
      <c r="X48" s="210" t="s">
        <v>687</v>
      </c>
    </row>
    <row r="49" spans="1:24" s="179" customFormat="1" ht="19.95" customHeight="1" x14ac:dyDescent="0.45">
      <c r="A49" s="141">
        <v>45</v>
      </c>
      <c r="B49" s="142" t="s">
        <v>41</v>
      </c>
      <c r="C49" s="143" t="s">
        <v>51</v>
      </c>
      <c r="D49" s="166" t="s">
        <v>42</v>
      </c>
      <c r="E49" s="203" t="s">
        <v>236</v>
      </c>
      <c r="F49" s="145" t="s">
        <v>678</v>
      </c>
      <c r="G49" s="146" t="s">
        <v>715</v>
      </c>
      <c r="H49" s="144" t="s">
        <v>716</v>
      </c>
      <c r="I49" s="144"/>
      <c r="J49" s="178" t="s">
        <v>687</v>
      </c>
      <c r="K49" s="144"/>
      <c r="L49" s="145" t="s">
        <v>678</v>
      </c>
      <c r="M49" s="144"/>
      <c r="N49" s="147" t="s">
        <v>652</v>
      </c>
      <c r="O49" s="183">
        <v>20</v>
      </c>
      <c r="P49" s="147" t="s">
        <v>636</v>
      </c>
      <c r="Q49" s="148">
        <f>238+21</f>
        <v>259</v>
      </c>
      <c r="R49" s="149"/>
      <c r="S49" s="184" t="s">
        <v>278</v>
      </c>
      <c r="T49" s="150" t="s">
        <v>542</v>
      </c>
      <c r="U49" s="146">
        <v>4</v>
      </c>
      <c r="V49" s="191"/>
      <c r="W49" s="191"/>
      <c r="X49" s="210" t="s">
        <v>848</v>
      </c>
    </row>
    <row r="50" spans="1:24" s="179" customFormat="1" ht="19.95" customHeight="1" x14ac:dyDescent="0.45">
      <c r="A50" s="141">
        <v>46</v>
      </c>
      <c r="B50" s="142" t="s">
        <v>41</v>
      </c>
      <c r="C50" s="143" t="s">
        <v>52</v>
      </c>
      <c r="D50" s="166" t="s">
        <v>42</v>
      </c>
      <c r="E50" s="203" t="s">
        <v>236</v>
      </c>
      <c r="F50" s="145" t="s">
        <v>678</v>
      </c>
      <c r="G50" s="146" t="s">
        <v>715</v>
      </c>
      <c r="H50" s="144" t="s">
        <v>716</v>
      </c>
      <c r="I50" s="144"/>
      <c r="J50" s="178" t="s">
        <v>687</v>
      </c>
      <c r="K50" s="144"/>
      <c r="L50" s="145" t="s">
        <v>678</v>
      </c>
      <c r="M50" s="144"/>
      <c r="N50" s="182" t="s">
        <v>597</v>
      </c>
      <c r="O50" s="183">
        <v>20</v>
      </c>
      <c r="P50" s="147" t="s">
        <v>561</v>
      </c>
      <c r="Q50" s="148">
        <v>638</v>
      </c>
      <c r="R50" s="149"/>
      <c r="S50" s="184" t="s">
        <v>278</v>
      </c>
      <c r="T50" s="150" t="s">
        <v>542</v>
      </c>
      <c r="U50" s="146">
        <v>4</v>
      </c>
      <c r="V50" s="191"/>
      <c r="W50" s="210" t="s">
        <v>687</v>
      </c>
      <c r="X50" s="210"/>
    </row>
    <row r="51" spans="1:24" s="179" customFormat="1" ht="19.95" customHeight="1" x14ac:dyDescent="0.45">
      <c r="A51" s="141">
        <v>47</v>
      </c>
      <c r="B51" s="142" t="s">
        <v>41</v>
      </c>
      <c r="C51" s="143" t="s">
        <v>53</v>
      </c>
      <c r="D51" s="166" t="s">
        <v>42</v>
      </c>
      <c r="E51" s="203" t="s">
        <v>236</v>
      </c>
      <c r="F51" s="145" t="s">
        <v>678</v>
      </c>
      <c r="G51" s="146" t="s">
        <v>715</v>
      </c>
      <c r="H51" s="144" t="s">
        <v>716</v>
      </c>
      <c r="I51" s="144"/>
      <c r="J51" s="178" t="s">
        <v>687</v>
      </c>
      <c r="K51" s="144"/>
      <c r="L51" s="145" t="s">
        <v>678</v>
      </c>
      <c r="M51" s="144"/>
      <c r="N51" s="147" t="s">
        <v>653</v>
      </c>
      <c r="O51" s="148">
        <f>3+1+20</f>
        <v>24</v>
      </c>
      <c r="P51" s="147" t="s">
        <v>637</v>
      </c>
      <c r="Q51" s="148">
        <f>696+64</f>
        <v>760</v>
      </c>
      <c r="R51" s="149"/>
      <c r="S51" s="184" t="s">
        <v>278</v>
      </c>
      <c r="T51" s="150" t="s">
        <v>542</v>
      </c>
      <c r="U51" s="146">
        <v>4</v>
      </c>
      <c r="V51" s="191"/>
      <c r="W51" s="191"/>
      <c r="X51" s="210" t="s">
        <v>848</v>
      </c>
    </row>
    <row r="52" spans="1:24" s="179" customFormat="1" ht="19.95" customHeight="1" x14ac:dyDescent="0.45">
      <c r="A52" s="141">
        <v>48</v>
      </c>
      <c r="B52" s="142" t="s">
        <v>41</v>
      </c>
      <c r="C52" s="143" t="s">
        <v>54</v>
      </c>
      <c r="D52" s="166" t="s">
        <v>42</v>
      </c>
      <c r="E52" s="203" t="s">
        <v>236</v>
      </c>
      <c r="F52" s="145" t="s">
        <v>678</v>
      </c>
      <c r="G52" s="146" t="s">
        <v>715</v>
      </c>
      <c r="H52" s="144" t="s">
        <v>716</v>
      </c>
      <c r="I52" s="144"/>
      <c r="J52" s="178" t="s">
        <v>687</v>
      </c>
      <c r="K52" s="144"/>
      <c r="L52" s="145" t="s">
        <v>678</v>
      </c>
      <c r="M52" s="144"/>
      <c r="N52" s="147" t="s">
        <v>654</v>
      </c>
      <c r="O52" s="183">
        <f>5+20</f>
        <v>25</v>
      </c>
      <c r="P52" s="147" t="s">
        <v>638</v>
      </c>
      <c r="Q52" s="148">
        <f>202+4+12</f>
        <v>218</v>
      </c>
      <c r="R52" s="149"/>
      <c r="S52" s="184" t="s">
        <v>278</v>
      </c>
      <c r="T52" s="150" t="s">
        <v>542</v>
      </c>
      <c r="U52" s="146">
        <v>4</v>
      </c>
      <c r="V52" s="191"/>
      <c r="W52" s="191"/>
      <c r="X52" s="210" t="s">
        <v>687</v>
      </c>
    </row>
    <row r="53" spans="1:24" s="179" customFormat="1" ht="19.95" customHeight="1" x14ac:dyDescent="0.45">
      <c r="A53" s="141">
        <v>49</v>
      </c>
      <c r="B53" s="142" t="s">
        <v>41</v>
      </c>
      <c r="C53" s="143" t="s">
        <v>55</v>
      </c>
      <c r="D53" s="166" t="s">
        <v>42</v>
      </c>
      <c r="E53" s="203" t="s">
        <v>236</v>
      </c>
      <c r="F53" s="145" t="s">
        <v>678</v>
      </c>
      <c r="G53" s="146" t="s">
        <v>715</v>
      </c>
      <c r="H53" s="144" t="s">
        <v>716</v>
      </c>
      <c r="I53" s="144"/>
      <c r="J53" s="178" t="s">
        <v>687</v>
      </c>
      <c r="K53" s="144"/>
      <c r="L53" s="145" t="s">
        <v>678</v>
      </c>
      <c r="M53" s="144"/>
      <c r="N53" s="182" t="s">
        <v>326</v>
      </c>
      <c r="O53" s="183">
        <v>20</v>
      </c>
      <c r="P53" s="147" t="s">
        <v>327</v>
      </c>
      <c r="Q53" s="148">
        <f>6+14+1107+9+56+30+20+8</f>
        <v>1250</v>
      </c>
      <c r="R53" s="149"/>
      <c r="S53" s="184" t="s">
        <v>278</v>
      </c>
      <c r="T53" s="150"/>
      <c r="U53" s="146">
        <v>4</v>
      </c>
      <c r="V53" s="191"/>
      <c r="W53" s="191"/>
      <c r="X53" s="210" t="s">
        <v>848</v>
      </c>
    </row>
    <row r="54" spans="1:24" s="179" customFormat="1" ht="19.95" customHeight="1" x14ac:dyDescent="0.45">
      <c r="A54" s="141">
        <v>50</v>
      </c>
      <c r="B54" s="142" t="s">
        <v>41</v>
      </c>
      <c r="C54" s="143" t="s">
        <v>56</v>
      </c>
      <c r="D54" s="166" t="s">
        <v>42</v>
      </c>
      <c r="E54" s="203" t="s">
        <v>236</v>
      </c>
      <c r="F54" s="145" t="s">
        <v>678</v>
      </c>
      <c r="G54" s="146" t="s">
        <v>715</v>
      </c>
      <c r="H54" s="144" t="s">
        <v>716</v>
      </c>
      <c r="I54" s="144"/>
      <c r="J54" s="178" t="s">
        <v>687</v>
      </c>
      <c r="K54" s="144"/>
      <c r="L54" s="145" t="s">
        <v>678</v>
      </c>
      <c r="M54" s="144"/>
      <c r="N54" s="147" t="s">
        <v>598</v>
      </c>
      <c r="O54" s="148">
        <f>25+12+5+169+24+14+4+1+1+1</f>
        <v>256</v>
      </c>
      <c r="P54" s="147" t="s">
        <v>328</v>
      </c>
      <c r="Q54" s="148">
        <f>28+473</f>
        <v>501</v>
      </c>
      <c r="R54" s="149" t="s">
        <v>245</v>
      </c>
      <c r="S54" s="184" t="s">
        <v>252</v>
      </c>
      <c r="T54" s="142"/>
      <c r="U54" s="146">
        <v>4</v>
      </c>
      <c r="V54" s="191"/>
      <c r="W54" s="191" t="s">
        <v>687</v>
      </c>
      <c r="X54" s="210"/>
    </row>
    <row r="55" spans="1:24" s="179" customFormat="1" ht="19.95" customHeight="1" x14ac:dyDescent="0.45">
      <c r="A55" s="141">
        <v>51</v>
      </c>
      <c r="B55" s="142" t="s">
        <v>41</v>
      </c>
      <c r="C55" s="143" t="s">
        <v>57</v>
      </c>
      <c r="D55" s="166" t="s">
        <v>42</v>
      </c>
      <c r="E55" s="203" t="s">
        <v>236</v>
      </c>
      <c r="F55" s="145" t="s">
        <v>678</v>
      </c>
      <c r="G55" s="146" t="s">
        <v>715</v>
      </c>
      <c r="H55" s="144" t="s">
        <v>716</v>
      </c>
      <c r="I55" s="144"/>
      <c r="J55" s="178" t="s">
        <v>687</v>
      </c>
      <c r="K55" s="144"/>
      <c r="L55" s="145" t="s">
        <v>678</v>
      </c>
      <c r="M55" s="144"/>
      <c r="N55" s="182" t="s">
        <v>329</v>
      </c>
      <c r="O55" s="183">
        <v>8</v>
      </c>
      <c r="P55" s="147" t="s">
        <v>562</v>
      </c>
      <c r="Q55" s="148">
        <f>395+12</f>
        <v>407</v>
      </c>
      <c r="R55" s="149" t="s">
        <v>245</v>
      </c>
      <c r="S55" s="184" t="s">
        <v>252</v>
      </c>
      <c r="T55" s="142"/>
      <c r="U55" s="146">
        <v>4</v>
      </c>
      <c r="V55" s="191"/>
      <c r="W55" s="191"/>
      <c r="X55" s="210" t="s">
        <v>848</v>
      </c>
    </row>
    <row r="56" spans="1:24" s="179" customFormat="1" ht="19.95" customHeight="1" x14ac:dyDescent="0.45">
      <c r="A56" s="141">
        <v>52</v>
      </c>
      <c r="B56" s="142" t="s">
        <v>41</v>
      </c>
      <c r="C56" s="143" t="s">
        <v>58</v>
      </c>
      <c r="D56" s="166" t="s">
        <v>42</v>
      </c>
      <c r="E56" s="203" t="s">
        <v>236</v>
      </c>
      <c r="F56" s="145" t="s">
        <v>678</v>
      </c>
      <c r="G56" s="146" t="s">
        <v>715</v>
      </c>
      <c r="H56" s="144" t="s">
        <v>716</v>
      </c>
      <c r="I56" s="144"/>
      <c r="J56" s="178" t="s">
        <v>687</v>
      </c>
      <c r="K56" s="144"/>
      <c r="L56" s="145" t="s">
        <v>678</v>
      </c>
      <c r="M56" s="144"/>
      <c r="N56" s="147" t="s">
        <v>330</v>
      </c>
      <c r="O56" s="148">
        <v>11</v>
      </c>
      <c r="P56" s="147" t="s">
        <v>563</v>
      </c>
      <c r="Q56" s="148">
        <f>486+78+22</f>
        <v>586</v>
      </c>
      <c r="R56" s="149" t="s">
        <v>245</v>
      </c>
      <c r="S56" s="184" t="s">
        <v>252</v>
      </c>
      <c r="T56" s="142"/>
      <c r="U56" s="146">
        <v>4</v>
      </c>
      <c r="V56" s="191"/>
      <c r="W56" s="210" t="s">
        <v>687</v>
      </c>
      <c r="X56" s="210"/>
    </row>
    <row r="57" spans="1:24" s="136" customFormat="1" ht="19.95" customHeight="1" x14ac:dyDescent="0.45">
      <c r="A57" s="141">
        <v>53</v>
      </c>
      <c r="B57" s="142" t="s">
        <v>41</v>
      </c>
      <c r="C57" s="143" t="s">
        <v>184</v>
      </c>
      <c r="D57" s="144" t="s">
        <v>42</v>
      </c>
      <c r="E57" s="203" t="s">
        <v>236</v>
      </c>
      <c r="F57" s="145" t="s">
        <v>678</v>
      </c>
      <c r="G57" s="146" t="s">
        <v>720</v>
      </c>
      <c r="H57" s="144" t="s">
        <v>721</v>
      </c>
      <c r="I57" s="144" t="s">
        <v>722</v>
      </c>
      <c r="J57" s="146" t="s">
        <v>687</v>
      </c>
      <c r="K57" s="146" t="s">
        <v>828</v>
      </c>
      <c r="L57" s="145" t="s">
        <v>678</v>
      </c>
      <c r="M57" s="173" t="s">
        <v>841</v>
      </c>
      <c r="N57" s="188" t="s">
        <v>337</v>
      </c>
      <c r="O57" s="148">
        <v>61</v>
      </c>
      <c r="P57" s="147" t="s">
        <v>338</v>
      </c>
      <c r="Q57" s="148">
        <v>1309</v>
      </c>
      <c r="R57" s="149"/>
      <c r="S57" s="184" t="s">
        <v>251</v>
      </c>
      <c r="T57" s="142"/>
      <c r="U57" s="146">
        <v>3</v>
      </c>
      <c r="V57" s="210"/>
      <c r="W57" s="210" t="s">
        <v>848</v>
      </c>
      <c r="X57" s="210"/>
    </row>
    <row r="58" spans="1:24" s="136" customFormat="1" ht="19.95" customHeight="1" x14ac:dyDescent="0.45">
      <c r="A58" s="141">
        <v>54</v>
      </c>
      <c r="B58" s="142" t="s">
        <v>497</v>
      </c>
      <c r="C58" s="143" t="s">
        <v>37</v>
      </c>
      <c r="D58" s="166" t="s">
        <v>36</v>
      </c>
      <c r="E58" s="203" t="s">
        <v>236</v>
      </c>
      <c r="F58" s="145" t="s">
        <v>679</v>
      </c>
      <c r="G58" s="146" t="s">
        <v>715</v>
      </c>
      <c r="H58" s="144" t="s">
        <v>786</v>
      </c>
      <c r="I58" s="189" t="s">
        <v>788</v>
      </c>
      <c r="J58" s="178" t="s">
        <v>687</v>
      </c>
      <c r="K58" s="189" t="s">
        <v>829</v>
      </c>
      <c r="L58" s="145" t="s">
        <v>678</v>
      </c>
      <c r="M58" s="189"/>
      <c r="N58" s="147"/>
      <c r="O58" s="148"/>
      <c r="P58" s="147" t="s">
        <v>532</v>
      </c>
      <c r="Q58" s="190">
        <f>56+20</f>
        <v>76</v>
      </c>
      <c r="R58" s="150" t="s">
        <v>533</v>
      </c>
      <c r="S58" s="142" t="s">
        <v>493</v>
      </c>
      <c r="T58" s="150"/>
      <c r="U58" s="146">
        <v>4</v>
      </c>
      <c r="V58" s="210"/>
      <c r="W58" s="210" t="s">
        <v>848</v>
      </c>
      <c r="X58" s="210"/>
    </row>
    <row r="59" spans="1:24" s="136" customFormat="1" ht="19.95" customHeight="1" x14ac:dyDescent="0.45">
      <c r="A59" s="141">
        <v>55</v>
      </c>
      <c r="B59" s="142" t="s">
        <v>497</v>
      </c>
      <c r="C59" s="143" t="s">
        <v>39</v>
      </c>
      <c r="D59" s="166" t="s">
        <v>36</v>
      </c>
      <c r="E59" s="203" t="s">
        <v>236</v>
      </c>
      <c r="F59" s="145" t="s">
        <v>679</v>
      </c>
      <c r="G59" s="146" t="s">
        <v>715</v>
      </c>
      <c r="H59" s="144" t="s">
        <v>786</v>
      </c>
      <c r="I59" s="144" t="s">
        <v>790</v>
      </c>
      <c r="J59" s="178" t="s">
        <v>687</v>
      </c>
      <c r="K59" s="144" t="s">
        <v>809</v>
      </c>
      <c r="L59" s="145" t="s">
        <v>678</v>
      </c>
      <c r="M59" s="144"/>
      <c r="N59" s="149" t="s">
        <v>494</v>
      </c>
      <c r="O59" s="148"/>
      <c r="P59" s="149" t="s">
        <v>557</v>
      </c>
      <c r="Q59" s="148">
        <f>132+20+21+33+120+36</f>
        <v>362</v>
      </c>
      <c r="R59" s="149" t="s">
        <v>495</v>
      </c>
      <c r="S59" s="150" t="s">
        <v>496</v>
      </c>
      <c r="T59" s="150" t="s">
        <v>546</v>
      </c>
      <c r="U59" s="146">
        <v>4</v>
      </c>
      <c r="V59" s="210"/>
      <c r="W59" s="210" t="s">
        <v>848</v>
      </c>
      <c r="X59" s="210"/>
    </row>
    <row r="60" spans="1:24" s="136" customFormat="1" ht="19.95" customHeight="1" x14ac:dyDescent="0.45">
      <c r="A60" s="141">
        <v>56</v>
      </c>
      <c r="B60" s="150" t="s">
        <v>64</v>
      </c>
      <c r="C60" s="149" t="s">
        <v>63</v>
      </c>
      <c r="D60" s="144" t="s">
        <v>65</v>
      </c>
      <c r="E60" s="207" t="s">
        <v>236</v>
      </c>
      <c r="F60" s="145" t="s">
        <v>678</v>
      </c>
      <c r="G60" s="145" t="s">
        <v>678</v>
      </c>
      <c r="H60" s="144" t="s">
        <v>791</v>
      </c>
      <c r="I60" s="144"/>
      <c r="J60" s="191" t="s">
        <v>687</v>
      </c>
      <c r="K60" s="144" t="s">
        <v>830</v>
      </c>
      <c r="L60" s="145" t="s">
        <v>678</v>
      </c>
      <c r="M60" s="144"/>
      <c r="N60" s="192" t="s">
        <v>442</v>
      </c>
      <c r="O60" s="193">
        <v>9</v>
      </c>
      <c r="P60" s="192" t="s">
        <v>443</v>
      </c>
      <c r="Q60" s="148">
        <f>2+102+4+3+10+1+1+1+4</f>
        <v>128</v>
      </c>
      <c r="R60" s="149" t="s">
        <v>245</v>
      </c>
      <c r="S60" s="150" t="s">
        <v>245</v>
      </c>
      <c r="T60" s="150"/>
      <c r="U60" s="146">
        <v>4</v>
      </c>
      <c r="V60" s="210"/>
      <c r="W60" s="210" t="s">
        <v>848</v>
      </c>
      <c r="X60" s="210"/>
    </row>
    <row r="61" spans="1:24" s="136" customFormat="1" ht="19.95" customHeight="1" x14ac:dyDescent="0.45">
      <c r="A61" s="141">
        <v>57</v>
      </c>
      <c r="B61" s="150" t="s">
        <v>64</v>
      </c>
      <c r="C61" s="149" t="s">
        <v>66</v>
      </c>
      <c r="D61" s="144" t="s">
        <v>65</v>
      </c>
      <c r="E61" s="207" t="s">
        <v>236</v>
      </c>
      <c r="F61" s="145" t="s">
        <v>678</v>
      </c>
      <c r="G61" s="145" t="s">
        <v>678</v>
      </c>
      <c r="H61" s="144" t="s">
        <v>791</v>
      </c>
      <c r="I61" s="144"/>
      <c r="J61" s="145" t="s">
        <v>687</v>
      </c>
      <c r="K61" s="144" t="s">
        <v>830</v>
      </c>
      <c r="L61" s="145" t="s">
        <v>678</v>
      </c>
      <c r="M61" s="144"/>
      <c r="N61" s="192" t="s">
        <v>444</v>
      </c>
      <c r="O61" s="193">
        <f>12+18</f>
        <v>30</v>
      </c>
      <c r="P61" s="192" t="s">
        <v>445</v>
      </c>
      <c r="Q61" s="148">
        <f>16+109+12+123+42+54+4+8</f>
        <v>368</v>
      </c>
      <c r="R61" s="149" t="s">
        <v>245</v>
      </c>
      <c r="S61" s="150" t="s">
        <v>245</v>
      </c>
      <c r="T61" s="150"/>
      <c r="U61" s="146">
        <v>4</v>
      </c>
      <c r="V61" s="210"/>
      <c r="W61" s="210" t="s">
        <v>848</v>
      </c>
      <c r="X61" s="210"/>
    </row>
    <row r="62" spans="1:24" s="136" customFormat="1" ht="19.95" customHeight="1" x14ac:dyDescent="0.45">
      <c r="A62" s="141">
        <v>58</v>
      </c>
      <c r="B62" s="150" t="s">
        <v>64</v>
      </c>
      <c r="C62" s="149" t="s">
        <v>67</v>
      </c>
      <c r="D62" s="144" t="s">
        <v>65</v>
      </c>
      <c r="E62" s="207" t="s">
        <v>236</v>
      </c>
      <c r="F62" s="145" t="s">
        <v>678</v>
      </c>
      <c r="G62" s="145" t="s">
        <v>678</v>
      </c>
      <c r="H62" s="144" t="s">
        <v>791</v>
      </c>
      <c r="I62" s="144"/>
      <c r="J62" s="145" t="s">
        <v>687</v>
      </c>
      <c r="K62" s="144" t="s">
        <v>830</v>
      </c>
      <c r="L62" s="145" t="s">
        <v>678</v>
      </c>
      <c r="M62" s="144"/>
      <c r="N62" s="192" t="s">
        <v>446</v>
      </c>
      <c r="O62" s="193">
        <v>8</v>
      </c>
      <c r="P62" s="192" t="s">
        <v>565</v>
      </c>
      <c r="Q62" s="148">
        <f>60+8+22+10</f>
        <v>100</v>
      </c>
      <c r="R62" s="149" t="s">
        <v>245</v>
      </c>
      <c r="S62" s="150" t="s">
        <v>245</v>
      </c>
      <c r="T62" s="150"/>
      <c r="U62" s="146">
        <v>4</v>
      </c>
      <c r="V62" s="210"/>
      <c r="W62" s="210" t="s">
        <v>848</v>
      </c>
      <c r="X62" s="210"/>
    </row>
    <row r="63" spans="1:24" s="136" customFormat="1" ht="19.95" customHeight="1" x14ac:dyDescent="0.45">
      <c r="A63" s="141">
        <v>59</v>
      </c>
      <c r="B63" s="150" t="s">
        <v>64</v>
      </c>
      <c r="C63" s="149" t="s">
        <v>68</v>
      </c>
      <c r="D63" s="144" t="s">
        <v>65</v>
      </c>
      <c r="E63" s="207" t="s">
        <v>236</v>
      </c>
      <c r="F63" s="145" t="s">
        <v>678</v>
      </c>
      <c r="G63" s="145" t="s">
        <v>678</v>
      </c>
      <c r="H63" s="144" t="s">
        <v>791</v>
      </c>
      <c r="I63" s="144"/>
      <c r="J63" s="145" t="s">
        <v>687</v>
      </c>
      <c r="K63" s="144" t="s">
        <v>830</v>
      </c>
      <c r="L63" s="145" t="s">
        <v>678</v>
      </c>
      <c r="M63" s="144"/>
      <c r="N63" s="192" t="s">
        <v>473</v>
      </c>
      <c r="O63" s="193">
        <v>16</v>
      </c>
      <c r="P63" s="192" t="s">
        <v>447</v>
      </c>
      <c r="Q63" s="148">
        <v>154</v>
      </c>
      <c r="R63" s="149" t="s">
        <v>245</v>
      </c>
      <c r="S63" s="150" t="s">
        <v>245</v>
      </c>
      <c r="T63" s="150"/>
      <c r="U63" s="146">
        <v>4</v>
      </c>
      <c r="V63" s="210"/>
      <c r="W63" s="210"/>
      <c r="X63" s="210" t="s">
        <v>687</v>
      </c>
    </row>
    <row r="64" spans="1:24" s="136" customFormat="1" ht="19.95" customHeight="1" x14ac:dyDescent="0.45">
      <c r="A64" s="141">
        <v>60</v>
      </c>
      <c r="B64" s="150" t="s">
        <v>64</v>
      </c>
      <c r="C64" s="149" t="s">
        <v>70</v>
      </c>
      <c r="D64" s="144" t="s">
        <v>65</v>
      </c>
      <c r="E64" s="207" t="s">
        <v>236</v>
      </c>
      <c r="F64" s="145" t="s">
        <v>678</v>
      </c>
      <c r="G64" s="145" t="s">
        <v>678</v>
      </c>
      <c r="H64" s="144" t="s">
        <v>791</v>
      </c>
      <c r="I64" s="144"/>
      <c r="J64" s="145" t="s">
        <v>687</v>
      </c>
      <c r="K64" s="144" t="s">
        <v>830</v>
      </c>
      <c r="L64" s="145" t="s">
        <v>678</v>
      </c>
      <c r="M64" s="144"/>
      <c r="N64" s="192" t="s">
        <v>449</v>
      </c>
      <c r="O64" s="193">
        <v>4</v>
      </c>
      <c r="P64" s="192" t="s">
        <v>450</v>
      </c>
      <c r="Q64" s="148">
        <f>26+88+139</f>
        <v>253</v>
      </c>
      <c r="R64" s="149" t="s">
        <v>245</v>
      </c>
      <c r="S64" s="150" t="s">
        <v>245</v>
      </c>
      <c r="T64" s="150"/>
      <c r="U64" s="146">
        <v>4</v>
      </c>
      <c r="V64" s="210"/>
      <c r="W64" s="210" t="s">
        <v>848</v>
      </c>
      <c r="X64" s="210"/>
    </row>
    <row r="65" spans="1:24" s="136" customFormat="1" ht="19.95" customHeight="1" x14ac:dyDescent="0.45">
      <c r="A65" s="141">
        <v>61</v>
      </c>
      <c r="B65" s="150" t="s">
        <v>64</v>
      </c>
      <c r="C65" s="149" t="s">
        <v>71</v>
      </c>
      <c r="D65" s="144" t="s">
        <v>65</v>
      </c>
      <c r="E65" s="207" t="s">
        <v>236</v>
      </c>
      <c r="F65" s="145" t="s">
        <v>678</v>
      </c>
      <c r="G65" s="145" t="s">
        <v>678</v>
      </c>
      <c r="H65" s="144" t="s">
        <v>791</v>
      </c>
      <c r="I65" s="194"/>
      <c r="J65" s="145" t="s">
        <v>687</v>
      </c>
      <c r="K65" s="194" t="s">
        <v>830</v>
      </c>
      <c r="L65" s="145" t="s">
        <v>678</v>
      </c>
      <c r="M65" s="194"/>
      <c r="N65" s="192" t="s">
        <v>491</v>
      </c>
      <c r="O65" s="193">
        <f>26+4+1</f>
        <v>31</v>
      </c>
      <c r="P65" s="192" t="s">
        <v>566</v>
      </c>
      <c r="Q65" s="148">
        <f>18+12+18+24+8+12+75+6+2</f>
        <v>175</v>
      </c>
      <c r="R65" s="149" t="s">
        <v>245</v>
      </c>
      <c r="S65" s="150" t="s">
        <v>245</v>
      </c>
      <c r="T65" s="150"/>
      <c r="U65" s="146">
        <v>4</v>
      </c>
      <c r="V65" s="210"/>
      <c r="W65" s="210" t="s">
        <v>848</v>
      </c>
      <c r="X65" s="210"/>
    </row>
    <row r="66" spans="1:24" s="136" customFormat="1" ht="19.95" customHeight="1" x14ac:dyDescent="0.45">
      <c r="A66" s="141">
        <v>62</v>
      </c>
      <c r="B66" s="150" t="s">
        <v>64</v>
      </c>
      <c r="C66" s="149" t="s">
        <v>72</v>
      </c>
      <c r="D66" s="144" t="s">
        <v>65</v>
      </c>
      <c r="E66" s="207" t="s">
        <v>236</v>
      </c>
      <c r="F66" s="145" t="s">
        <v>678</v>
      </c>
      <c r="G66" s="146" t="s">
        <v>678</v>
      </c>
      <c r="H66" s="144" t="s">
        <v>791</v>
      </c>
      <c r="I66" s="144"/>
      <c r="J66" s="145" t="s">
        <v>687</v>
      </c>
      <c r="K66" s="144" t="s">
        <v>830</v>
      </c>
      <c r="L66" s="145" t="s">
        <v>678</v>
      </c>
      <c r="M66" s="144"/>
      <c r="N66" s="192" t="s">
        <v>451</v>
      </c>
      <c r="O66" s="193">
        <v>20</v>
      </c>
      <c r="P66" s="192" t="s">
        <v>452</v>
      </c>
      <c r="Q66" s="148">
        <f>69+25+4</f>
        <v>98</v>
      </c>
      <c r="R66" s="149" t="s">
        <v>245</v>
      </c>
      <c r="S66" s="150" t="s">
        <v>245</v>
      </c>
      <c r="T66" s="150"/>
      <c r="U66" s="146">
        <v>4</v>
      </c>
      <c r="V66" s="210"/>
      <c r="W66" s="210"/>
      <c r="X66" s="210" t="s">
        <v>687</v>
      </c>
    </row>
    <row r="67" spans="1:24" s="136" customFormat="1" ht="19.95" customHeight="1" x14ac:dyDescent="0.45">
      <c r="A67" s="141">
        <v>63</v>
      </c>
      <c r="B67" s="150" t="s">
        <v>64</v>
      </c>
      <c r="C67" s="149" t="s">
        <v>73</v>
      </c>
      <c r="D67" s="144" t="s">
        <v>65</v>
      </c>
      <c r="E67" s="207" t="s">
        <v>236</v>
      </c>
      <c r="F67" s="145" t="s">
        <v>678</v>
      </c>
      <c r="G67" s="146" t="s">
        <v>678</v>
      </c>
      <c r="H67" s="144" t="s">
        <v>791</v>
      </c>
      <c r="I67" s="144"/>
      <c r="J67" s="145" t="s">
        <v>687</v>
      </c>
      <c r="K67" s="144" t="s">
        <v>830</v>
      </c>
      <c r="L67" s="145" t="s">
        <v>678</v>
      </c>
      <c r="M67" s="144"/>
      <c r="N67" s="192" t="s">
        <v>453</v>
      </c>
      <c r="O67" s="193"/>
      <c r="P67" s="192" t="s">
        <v>454</v>
      </c>
      <c r="Q67" s="148">
        <f>7+78</f>
        <v>85</v>
      </c>
      <c r="R67" s="149" t="s">
        <v>245</v>
      </c>
      <c r="S67" s="150" t="s">
        <v>245</v>
      </c>
      <c r="T67" s="150"/>
      <c r="U67" s="146">
        <v>4</v>
      </c>
      <c r="V67" s="210"/>
      <c r="W67" s="210"/>
      <c r="X67" s="210" t="s">
        <v>687</v>
      </c>
    </row>
    <row r="68" spans="1:24" s="136" customFormat="1" ht="19.95" customHeight="1" x14ac:dyDescent="0.45">
      <c r="A68" s="141">
        <v>64</v>
      </c>
      <c r="B68" s="150" t="s">
        <v>64</v>
      </c>
      <c r="C68" s="149" t="s">
        <v>75</v>
      </c>
      <c r="D68" s="144" t="s">
        <v>65</v>
      </c>
      <c r="E68" s="207" t="s">
        <v>236</v>
      </c>
      <c r="F68" s="145" t="s">
        <v>678</v>
      </c>
      <c r="G68" s="145" t="s">
        <v>678</v>
      </c>
      <c r="H68" s="144" t="s">
        <v>791</v>
      </c>
      <c r="I68" s="144"/>
      <c r="J68" s="145" t="s">
        <v>687</v>
      </c>
      <c r="K68" s="144" t="s">
        <v>830</v>
      </c>
      <c r="L68" s="145" t="s">
        <v>678</v>
      </c>
      <c r="M68" s="144"/>
      <c r="N68" s="192" t="s">
        <v>456</v>
      </c>
      <c r="O68" s="193">
        <v>40</v>
      </c>
      <c r="P68" s="192" t="s">
        <v>457</v>
      </c>
      <c r="Q68" s="148">
        <f>100+30+20</f>
        <v>150</v>
      </c>
      <c r="R68" s="149" t="s">
        <v>245</v>
      </c>
      <c r="S68" s="150" t="s">
        <v>245</v>
      </c>
      <c r="T68" s="150"/>
      <c r="U68" s="146">
        <v>4</v>
      </c>
      <c r="V68" s="210"/>
      <c r="W68" s="210" t="s">
        <v>848</v>
      </c>
      <c r="X68" s="210"/>
    </row>
    <row r="69" spans="1:24" s="136" customFormat="1" ht="19.95" customHeight="1" x14ac:dyDescent="0.45">
      <c r="A69" s="141">
        <v>65</v>
      </c>
      <c r="B69" s="150" t="s">
        <v>64</v>
      </c>
      <c r="C69" s="149" t="s">
        <v>76</v>
      </c>
      <c r="D69" s="144" t="s">
        <v>65</v>
      </c>
      <c r="E69" s="207" t="s">
        <v>236</v>
      </c>
      <c r="F69" s="145" t="s">
        <v>678</v>
      </c>
      <c r="G69" s="145" t="s">
        <v>678</v>
      </c>
      <c r="H69" s="144" t="s">
        <v>791</v>
      </c>
      <c r="I69" s="144"/>
      <c r="J69" s="145" t="s">
        <v>687</v>
      </c>
      <c r="K69" s="144" t="s">
        <v>830</v>
      </c>
      <c r="L69" s="145" t="s">
        <v>678</v>
      </c>
      <c r="M69" s="144"/>
      <c r="N69" s="192" t="s">
        <v>474</v>
      </c>
      <c r="O69" s="193">
        <v>28</v>
      </c>
      <c r="P69" s="192" t="s">
        <v>458</v>
      </c>
      <c r="Q69" s="148">
        <f>71+26+1+5</f>
        <v>103</v>
      </c>
      <c r="R69" s="149" t="s">
        <v>245</v>
      </c>
      <c r="S69" s="150" t="s">
        <v>245</v>
      </c>
      <c r="T69" s="150"/>
      <c r="U69" s="146">
        <v>4</v>
      </c>
      <c r="V69" s="210"/>
      <c r="W69" s="210"/>
      <c r="X69" s="210" t="s">
        <v>848</v>
      </c>
    </row>
    <row r="70" spans="1:24" s="136" customFormat="1" ht="19.95" customHeight="1" x14ac:dyDescent="0.45">
      <c r="A70" s="141">
        <v>66</v>
      </c>
      <c r="B70" s="150" t="s">
        <v>64</v>
      </c>
      <c r="C70" s="149" t="s">
        <v>77</v>
      </c>
      <c r="D70" s="144" t="s">
        <v>65</v>
      </c>
      <c r="E70" s="207" t="s">
        <v>236</v>
      </c>
      <c r="F70" s="145" t="s">
        <v>678</v>
      </c>
      <c r="G70" s="145" t="s">
        <v>678</v>
      </c>
      <c r="H70" s="144" t="s">
        <v>791</v>
      </c>
      <c r="I70" s="144"/>
      <c r="J70" s="145" t="s">
        <v>687</v>
      </c>
      <c r="K70" s="144" t="s">
        <v>830</v>
      </c>
      <c r="L70" s="145" t="s">
        <v>678</v>
      </c>
      <c r="M70" s="144"/>
      <c r="N70" s="192" t="s">
        <v>459</v>
      </c>
      <c r="O70" s="193">
        <f>15+16</f>
        <v>31</v>
      </c>
      <c r="P70" s="192" t="s">
        <v>460</v>
      </c>
      <c r="Q70" s="148">
        <v>5</v>
      </c>
      <c r="R70" s="149" t="s">
        <v>245</v>
      </c>
      <c r="S70" s="150" t="s">
        <v>245</v>
      </c>
      <c r="T70" s="150"/>
      <c r="U70" s="146">
        <v>4</v>
      </c>
      <c r="V70" s="210"/>
      <c r="W70" s="210"/>
      <c r="X70" s="210" t="s">
        <v>848</v>
      </c>
    </row>
    <row r="71" spans="1:24" s="136" customFormat="1" ht="19.95" customHeight="1" x14ac:dyDescent="0.45">
      <c r="A71" s="141">
        <v>67</v>
      </c>
      <c r="B71" s="150" t="s">
        <v>64</v>
      </c>
      <c r="C71" s="149" t="s">
        <v>78</v>
      </c>
      <c r="D71" s="144" t="s">
        <v>65</v>
      </c>
      <c r="E71" s="207" t="s">
        <v>236</v>
      </c>
      <c r="F71" s="145" t="s">
        <v>678</v>
      </c>
      <c r="G71" s="145" t="s">
        <v>679</v>
      </c>
      <c r="H71" s="144" t="s">
        <v>791</v>
      </c>
      <c r="I71" s="144" t="s">
        <v>792</v>
      </c>
      <c r="J71" s="145" t="s">
        <v>687</v>
      </c>
      <c r="K71" s="144" t="s">
        <v>830</v>
      </c>
      <c r="L71" s="145" t="s">
        <v>678</v>
      </c>
      <c r="M71" s="144" t="s">
        <v>840</v>
      </c>
      <c r="N71" s="192" t="s">
        <v>461</v>
      </c>
      <c r="O71" s="193">
        <v>20</v>
      </c>
      <c r="P71" s="192" t="s">
        <v>462</v>
      </c>
      <c r="Q71" s="148">
        <v>54</v>
      </c>
      <c r="R71" s="149" t="s">
        <v>245</v>
      </c>
      <c r="S71" s="150" t="s">
        <v>245</v>
      </c>
      <c r="T71" s="150"/>
      <c r="U71" s="146">
        <v>3</v>
      </c>
      <c r="V71" s="210"/>
      <c r="W71" s="210"/>
      <c r="X71" s="210" t="s">
        <v>848</v>
      </c>
    </row>
    <row r="72" spans="1:24" s="136" customFormat="1" ht="19.95" customHeight="1" x14ac:dyDescent="0.45">
      <c r="A72" s="141">
        <v>68</v>
      </c>
      <c r="B72" s="150" t="s">
        <v>64</v>
      </c>
      <c r="C72" s="149" t="s">
        <v>79</v>
      </c>
      <c r="D72" s="144" t="s">
        <v>65</v>
      </c>
      <c r="E72" s="207" t="s">
        <v>236</v>
      </c>
      <c r="F72" s="145" t="s">
        <v>678</v>
      </c>
      <c r="G72" s="145" t="s">
        <v>678</v>
      </c>
      <c r="H72" s="144" t="s">
        <v>791</v>
      </c>
      <c r="I72" s="144"/>
      <c r="J72" s="145" t="s">
        <v>687</v>
      </c>
      <c r="K72" s="144" t="s">
        <v>830</v>
      </c>
      <c r="L72" s="145" t="s">
        <v>678</v>
      </c>
      <c r="M72" s="144"/>
      <c r="N72" s="192" t="s">
        <v>463</v>
      </c>
      <c r="O72" s="193">
        <f>34+12</f>
        <v>46</v>
      </c>
      <c r="P72" s="192" t="s">
        <v>464</v>
      </c>
      <c r="Q72" s="148">
        <f>14+48+34+24</f>
        <v>120</v>
      </c>
      <c r="R72" s="149" t="s">
        <v>245</v>
      </c>
      <c r="S72" s="150" t="s">
        <v>245</v>
      </c>
      <c r="T72" s="150"/>
      <c r="U72" s="146">
        <v>4</v>
      </c>
      <c r="V72" s="210"/>
      <c r="W72" s="210"/>
      <c r="X72" s="210" t="s">
        <v>848</v>
      </c>
    </row>
    <row r="73" spans="1:24" s="136" customFormat="1" ht="19.95" customHeight="1" x14ac:dyDescent="0.45">
      <c r="A73" s="141">
        <v>69</v>
      </c>
      <c r="B73" s="150" t="s">
        <v>64</v>
      </c>
      <c r="C73" s="149" t="s">
        <v>80</v>
      </c>
      <c r="D73" s="144" t="s">
        <v>65</v>
      </c>
      <c r="E73" s="207" t="s">
        <v>236</v>
      </c>
      <c r="F73" s="145" t="s">
        <v>678</v>
      </c>
      <c r="G73" s="145" t="s">
        <v>678</v>
      </c>
      <c r="H73" s="144" t="s">
        <v>791</v>
      </c>
      <c r="I73" s="144"/>
      <c r="J73" s="145" t="s">
        <v>687</v>
      </c>
      <c r="K73" s="144" t="s">
        <v>830</v>
      </c>
      <c r="L73" s="145" t="s">
        <v>678</v>
      </c>
      <c r="M73" s="144"/>
      <c r="N73" s="192" t="s">
        <v>465</v>
      </c>
      <c r="O73" s="193">
        <v>40</v>
      </c>
      <c r="P73" s="195" t="s">
        <v>466</v>
      </c>
      <c r="Q73" s="196">
        <f>96+4</f>
        <v>100</v>
      </c>
      <c r="R73" s="149" t="s">
        <v>245</v>
      </c>
      <c r="S73" s="150" t="s">
        <v>245</v>
      </c>
      <c r="T73" s="150"/>
      <c r="U73" s="146">
        <v>4</v>
      </c>
      <c r="V73" s="210"/>
      <c r="W73" s="210"/>
      <c r="X73" s="210" t="s">
        <v>848</v>
      </c>
    </row>
    <row r="74" spans="1:24" s="136" customFormat="1" ht="19.95" customHeight="1" x14ac:dyDescent="0.45">
      <c r="A74" s="141">
        <v>70</v>
      </c>
      <c r="B74" s="150" t="s">
        <v>64</v>
      </c>
      <c r="C74" s="149" t="s">
        <v>81</v>
      </c>
      <c r="D74" s="144" t="s">
        <v>65</v>
      </c>
      <c r="E74" s="207" t="s">
        <v>236</v>
      </c>
      <c r="F74" s="145" t="s">
        <v>678</v>
      </c>
      <c r="G74" s="145" t="s">
        <v>679</v>
      </c>
      <c r="H74" s="144" t="s">
        <v>791</v>
      </c>
      <c r="I74" s="144" t="s">
        <v>792</v>
      </c>
      <c r="J74" s="145" t="s">
        <v>687</v>
      </c>
      <c r="K74" s="144" t="s">
        <v>830</v>
      </c>
      <c r="L74" s="145" t="s">
        <v>678</v>
      </c>
      <c r="M74" s="144"/>
      <c r="N74" s="192" t="s">
        <v>465</v>
      </c>
      <c r="O74" s="193">
        <v>40</v>
      </c>
      <c r="P74" s="192" t="s">
        <v>467</v>
      </c>
      <c r="Q74" s="148">
        <f>12+32+9+52+4+18</f>
        <v>127</v>
      </c>
      <c r="R74" s="149" t="s">
        <v>245</v>
      </c>
      <c r="S74" s="150" t="s">
        <v>245</v>
      </c>
      <c r="T74" s="150"/>
      <c r="U74" s="146">
        <v>3</v>
      </c>
      <c r="V74" s="210"/>
      <c r="W74" s="210"/>
      <c r="X74" s="210" t="s">
        <v>848</v>
      </c>
    </row>
    <row r="75" spans="1:24" s="136" customFormat="1" ht="19.95" customHeight="1" x14ac:dyDescent="0.45">
      <c r="A75" s="141">
        <v>71</v>
      </c>
      <c r="B75" s="150" t="s">
        <v>64</v>
      </c>
      <c r="C75" s="149" t="s">
        <v>82</v>
      </c>
      <c r="D75" s="144" t="s">
        <v>65</v>
      </c>
      <c r="E75" s="207" t="s">
        <v>236</v>
      </c>
      <c r="F75" s="145" t="s">
        <v>678</v>
      </c>
      <c r="G75" s="145" t="s">
        <v>678</v>
      </c>
      <c r="H75" s="144" t="s">
        <v>791</v>
      </c>
      <c r="I75" s="144"/>
      <c r="J75" s="145" t="s">
        <v>687</v>
      </c>
      <c r="K75" s="144" t="s">
        <v>830</v>
      </c>
      <c r="L75" s="145" t="s">
        <v>678</v>
      </c>
      <c r="M75" s="144"/>
      <c r="N75" s="192" t="s">
        <v>468</v>
      </c>
      <c r="O75" s="193">
        <f>2*74+100+7</f>
        <v>255</v>
      </c>
      <c r="P75" s="192" t="s">
        <v>469</v>
      </c>
      <c r="Q75" s="148">
        <f>102+34</f>
        <v>136</v>
      </c>
      <c r="R75" s="149" t="s">
        <v>245</v>
      </c>
      <c r="S75" s="150" t="s">
        <v>245</v>
      </c>
      <c r="T75" s="150"/>
      <c r="U75" s="146">
        <v>4</v>
      </c>
      <c r="V75" s="210"/>
      <c r="W75" s="210" t="s">
        <v>687</v>
      </c>
      <c r="X75" s="210"/>
    </row>
    <row r="76" spans="1:24" s="136" customFormat="1" ht="19.95" customHeight="1" x14ac:dyDescent="0.45">
      <c r="A76" s="141">
        <v>72</v>
      </c>
      <c r="B76" s="150" t="s">
        <v>64</v>
      </c>
      <c r="C76" s="149" t="s">
        <v>83</v>
      </c>
      <c r="D76" s="144" t="s">
        <v>65</v>
      </c>
      <c r="E76" s="207" t="s">
        <v>236</v>
      </c>
      <c r="F76" s="145" t="s">
        <v>678</v>
      </c>
      <c r="G76" s="145" t="s">
        <v>679</v>
      </c>
      <c r="H76" s="144" t="s">
        <v>791</v>
      </c>
      <c r="I76" s="144" t="s">
        <v>792</v>
      </c>
      <c r="J76" s="145" t="s">
        <v>687</v>
      </c>
      <c r="K76" s="144" t="s">
        <v>830</v>
      </c>
      <c r="L76" s="145" t="s">
        <v>678</v>
      </c>
      <c r="M76" s="144"/>
      <c r="N76" s="192" t="s">
        <v>470</v>
      </c>
      <c r="O76" s="193">
        <f>40+4</f>
        <v>44</v>
      </c>
      <c r="P76" s="192" t="s">
        <v>568</v>
      </c>
      <c r="Q76" s="148">
        <f>3+2+84+5+16+56+54</f>
        <v>220</v>
      </c>
      <c r="R76" s="149" t="s">
        <v>245</v>
      </c>
      <c r="S76" s="150" t="s">
        <v>245</v>
      </c>
      <c r="T76" s="150"/>
      <c r="U76" s="146">
        <v>3</v>
      </c>
      <c r="V76" s="210"/>
      <c r="W76" s="210" t="s">
        <v>848</v>
      </c>
      <c r="X76" s="210"/>
    </row>
    <row r="77" spans="1:24" s="136" customFormat="1" ht="19.95" customHeight="1" x14ac:dyDescent="0.45">
      <c r="A77" s="141">
        <v>73</v>
      </c>
      <c r="B77" s="172" t="s">
        <v>64</v>
      </c>
      <c r="C77" s="171" t="s">
        <v>84</v>
      </c>
      <c r="D77" s="159" t="s">
        <v>65</v>
      </c>
      <c r="E77" s="208" t="s">
        <v>234</v>
      </c>
      <c r="F77" s="145" t="s">
        <v>678</v>
      </c>
      <c r="G77" s="145" t="s">
        <v>678</v>
      </c>
      <c r="H77" s="159" t="s">
        <v>791</v>
      </c>
      <c r="I77" s="159"/>
      <c r="J77" s="145" t="s">
        <v>687</v>
      </c>
      <c r="K77" s="144" t="s">
        <v>830</v>
      </c>
      <c r="L77" s="145" t="s">
        <v>678</v>
      </c>
      <c r="M77" s="144"/>
      <c r="N77" s="197" t="s">
        <v>455</v>
      </c>
      <c r="O77" s="198"/>
      <c r="P77" s="197" t="s">
        <v>471</v>
      </c>
      <c r="Q77" s="170">
        <f>33+14+8</f>
        <v>55</v>
      </c>
      <c r="R77" s="171" t="s">
        <v>245</v>
      </c>
      <c r="S77" s="172" t="s">
        <v>245</v>
      </c>
      <c r="T77" s="172"/>
      <c r="U77" s="146">
        <v>4</v>
      </c>
      <c r="V77" s="210"/>
      <c r="W77" s="210" t="s">
        <v>687</v>
      </c>
      <c r="X77" s="210"/>
    </row>
    <row r="78" spans="1:24" s="136" customFormat="1" ht="19.95" customHeight="1" x14ac:dyDescent="0.45">
      <c r="A78" s="141">
        <v>74</v>
      </c>
      <c r="B78" s="150" t="s">
        <v>64</v>
      </c>
      <c r="C78" s="149" t="s">
        <v>85</v>
      </c>
      <c r="D78" s="166" t="s">
        <v>65</v>
      </c>
      <c r="E78" s="207" t="s">
        <v>236</v>
      </c>
      <c r="F78" s="145" t="s">
        <v>678</v>
      </c>
      <c r="G78" s="145" t="s">
        <v>678</v>
      </c>
      <c r="H78" s="144" t="s">
        <v>791</v>
      </c>
      <c r="I78" s="144"/>
      <c r="J78" s="145" t="s">
        <v>687</v>
      </c>
      <c r="K78" s="144" t="s">
        <v>830</v>
      </c>
      <c r="L78" s="145" t="s">
        <v>678</v>
      </c>
      <c r="M78" s="144"/>
      <c r="N78" s="192" t="s">
        <v>472</v>
      </c>
      <c r="O78" s="193">
        <f>4+2+8+2+12</f>
        <v>28</v>
      </c>
      <c r="P78" s="192" t="s">
        <v>569</v>
      </c>
      <c r="Q78" s="148">
        <f>3+19+2+1+13+28+8+41+4+5+1+3+7+19</f>
        <v>154</v>
      </c>
      <c r="R78" s="149" t="s">
        <v>245</v>
      </c>
      <c r="S78" s="150" t="s">
        <v>245</v>
      </c>
      <c r="T78" s="150"/>
      <c r="U78" s="146">
        <v>4</v>
      </c>
      <c r="V78" s="210"/>
      <c r="W78" s="210"/>
      <c r="X78" s="210" t="s">
        <v>848</v>
      </c>
    </row>
    <row r="79" spans="1:24" s="136" customFormat="1" ht="19.95" customHeight="1" x14ac:dyDescent="0.45">
      <c r="A79" s="141">
        <v>75</v>
      </c>
      <c r="B79" s="142" t="s">
        <v>64</v>
      </c>
      <c r="C79" s="143" t="s">
        <v>88</v>
      </c>
      <c r="D79" s="166" t="s">
        <v>86</v>
      </c>
      <c r="E79" s="203" t="s">
        <v>236</v>
      </c>
      <c r="F79" s="168" t="s">
        <v>678</v>
      </c>
      <c r="G79" s="146" t="s">
        <v>715</v>
      </c>
      <c r="H79" s="144" t="s">
        <v>786</v>
      </c>
      <c r="I79" s="144" t="s">
        <v>793</v>
      </c>
      <c r="J79" s="145" t="s">
        <v>687</v>
      </c>
      <c r="K79" s="144"/>
      <c r="L79" s="145" t="s">
        <v>678</v>
      </c>
      <c r="M79" s="144"/>
      <c r="N79" s="147" t="s">
        <v>655</v>
      </c>
      <c r="O79" s="148">
        <f>329+11+27+8+16+17+28+1+100+18</f>
        <v>555</v>
      </c>
      <c r="P79" s="199" t="s">
        <v>650</v>
      </c>
      <c r="Q79" s="148">
        <f>839+113</f>
        <v>952</v>
      </c>
      <c r="R79" s="149" t="s">
        <v>650</v>
      </c>
      <c r="S79" s="150" t="s">
        <v>379</v>
      </c>
      <c r="T79" s="150"/>
      <c r="U79" s="146">
        <v>4</v>
      </c>
      <c r="V79" s="210" t="s">
        <v>848</v>
      </c>
      <c r="W79" s="210"/>
      <c r="X79" s="210"/>
    </row>
    <row r="80" spans="1:24" s="136" customFormat="1" ht="19.95" customHeight="1" x14ac:dyDescent="0.45">
      <c r="A80" s="141">
        <v>76</v>
      </c>
      <c r="B80" s="142" t="s">
        <v>64</v>
      </c>
      <c r="C80" s="143" t="s">
        <v>87</v>
      </c>
      <c r="D80" s="166" t="s">
        <v>36</v>
      </c>
      <c r="E80" s="203" t="s">
        <v>236</v>
      </c>
      <c r="F80" s="168" t="s">
        <v>678</v>
      </c>
      <c r="G80" s="146" t="s">
        <v>715</v>
      </c>
      <c r="H80" s="144" t="s">
        <v>786</v>
      </c>
      <c r="I80" s="144" t="s">
        <v>794</v>
      </c>
      <c r="J80" s="145" t="s">
        <v>687</v>
      </c>
      <c r="K80" s="144"/>
      <c r="L80" s="145" t="s">
        <v>678</v>
      </c>
      <c r="M80" s="144"/>
      <c r="N80" s="147" t="s">
        <v>656</v>
      </c>
      <c r="O80" s="148">
        <f>112+63+56+90+24</f>
        <v>345</v>
      </c>
      <c r="P80" s="147" t="s">
        <v>657</v>
      </c>
      <c r="Q80" s="148">
        <f>170+16</f>
        <v>186</v>
      </c>
      <c r="R80" s="149"/>
      <c r="S80" s="150" t="s">
        <v>379</v>
      </c>
      <c r="T80" s="150"/>
      <c r="U80" s="146">
        <v>4</v>
      </c>
      <c r="V80" s="210" t="s">
        <v>687</v>
      </c>
      <c r="W80" s="210"/>
      <c r="X80" s="210"/>
    </row>
    <row r="81" spans="1:24" s="136" customFormat="1" ht="19.95" customHeight="1" x14ac:dyDescent="0.45">
      <c r="A81" s="141">
        <v>77</v>
      </c>
      <c r="B81" s="142" t="s">
        <v>64</v>
      </c>
      <c r="C81" s="143" t="s">
        <v>94</v>
      </c>
      <c r="D81" s="166" t="s">
        <v>36</v>
      </c>
      <c r="E81" s="203" t="s">
        <v>236</v>
      </c>
      <c r="F81" s="168" t="s">
        <v>678</v>
      </c>
      <c r="G81" s="145" t="s">
        <v>715</v>
      </c>
      <c r="H81" s="144" t="s">
        <v>786</v>
      </c>
      <c r="I81" s="144" t="s">
        <v>797</v>
      </c>
      <c r="J81" s="145" t="s">
        <v>687</v>
      </c>
      <c r="K81" s="144"/>
      <c r="L81" s="145" t="s">
        <v>678</v>
      </c>
      <c r="M81" s="144"/>
      <c r="N81" s="147" t="s">
        <v>381</v>
      </c>
      <c r="O81" s="148">
        <f>72+9+4+5+2+14</f>
        <v>106</v>
      </c>
      <c r="P81" s="160" t="s">
        <v>571</v>
      </c>
      <c r="Q81" s="148">
        <f>4+56+20+10+8+13+3+4+7+10+36+12+6+7+2+40+4+1+1+7+5</f>
        <v>256</v>
      </c>
      <c r="R81" s="149" t="s">
        <v>614</v>
      </c>
      <c r="S81" s="142" t="s">
        <v>615</v>
      </c>
      <c r="T81" s="150" t="s">
        <v>544</v>
      </c>
      <c r="U81" s="146">
        <v>4</v>
      </c>
      <c r="V81" s="210"/>
      <c r="W81" s="210" t="s">
        <v>848</v>
      </c>
      <c r="X81" s="210"/>
    </row>
    <row r="82" spans="1:24" s="136" customFormat="1" ht="19.95" customHeight="1" x14ac:dyDescent="0.45">
      <c r="A82" s="141">
        <v>78</v>
      </c>
      <c r="B82" s="142" t="s">
        <v>64</v>
      </c>
      <c r="C82" s="143" t="s">
        <v>225</v>
      </c>
      <c r="D82" s="166" t="s">
        <v>96</v>
      </c>
      <c r="E82" s="203" t="s">
        <v>236</v>
      </c>
      <c r="F82" s="145" t="s">
        <v>678</v>
      </c>
      <c r="G82" s="145" t="s">
        <v>678</v>
      </c>
      <c r="H82" s="144" t="s">
        <v>780</v>
      </c>
      <c r="I82" s="144" t="s">
        <v>799</v>
      </c>
      <c r="J82" s="146" t="s">
        <v>687</v>
      </c>
      <c r="K82" s="181" t="s">
        <v>831</v>
      </c>
      <c r="L82" s="145" t="s">
        <v>678</v>
      </c>
      <c r="M82" s="181"/>
      <c r="N82" s="147" t="s">
        <v>475</v>
      </c>
      <c r="O82" s="148">
        <f>13+12</f>
        <v>25</v>
      </c>
      <c r="P82" s="147" t="s">
        <v>587</v>
      </c>
      <c r="Q82" s="148">
        <f>546+40+4+10+44+82+1+12+1+3+64</f>
        <v>807</v>
      </c>
      <c r="R82" s="149" t="s">
        <v>616</v>
      </c>
      <c r="S82" s="150" t="s">
        <v>617</v>
      </c>
      <c r="T82" s="150"/>
      <c r="U82" s="146">
        <v>4</v>
      </c>
      <c r="V82" s="210" t="s">
        <v>848</v>
      </c>
      <c r="W82" s="210"/>
      <c r="X82" s="210"/>
    </row>
    <row r="83" spans="1:24" s="136" customFormat="1" ht="19.95" customHeight="1" x14ac:dyDescent="0.45">
      <c r="A83" s="141">
        <v>79</v>
      </c>
      <c r="B83" s="141" t="s">
        <v>93</v>
      </c>
      <c r="C83" s="162" t="s">
        <v>92</v>
      </c>
      <c r="D83" s="164" t="s">
        <v>86</v>
      </c>
      <c r="E83" s="206" t="s">
        <v>234</v>
      </c>
      <c r="F83" s="145" t="s">
        <v>678</v>
      </c>
      <c r="G83" s="145" t="s">
        <v>715</v>
      </c>
      <c r="H83" s="159" t="s">
        <v>733</v>
      </c>
      <c r="I83" s="159" t="s">
        <v>734</v>
      </c>
      <c r="J83" s="145" t="s">
        <v>687</v>
      </c>
      <c r="K83" s="159" t="s">
        <v>809</v>
      </c>
      <c r="L83" s="145" t="s">
        <v>678</v>
      </c>
      <c r="M83" s="159"/>
      <c r="N83" s="174"/>
      <c r="O83" s="170"/>
      <c r="P83" s="174" t="s">
        <v>365</v>
      </c>
      <c r="Q83" s="170">
        <v>101</v>
      </c>
      <c r="R83" s="171"/>
      <c r="S83" s="172" t="s">
        <v>366</v>
      </c>
      <c r="T83" s="172"/>
      <c r="U83" s="146">
        <v>4</v>
      </c>
      <c r="V83" s="210" t="s">
        <v>848</v>
      </c>
      <c r="W83" s="210"/>
      <c r="X83" s="210"/>
    </row>
    <row r="84" spans="1:24" s="136" customFormat="1" ht="19.95" customHeight="1" x14ac:dyDescent="0.45">
      <c r="A84" s="141">
        <v>80</v>
      </c>
      <c r="B84" s="142" t="s">
        <v>93</v>
      </c>
      <c r="C84" s="143" t="s">
        <v>95</v>
      </c>
      <c r="D84" s="166" t="s">
        <v>96</v>
      </c>
      <c r="E84" s="203" t="s">
        <v>236</v>
      </c>
      <c r="F84" s="145" t="s">
        <v>678</v>
      </c>
      <c r="G84" s="145" t="s">
        <v>715</v>
      </c>
      <c r="H84" s="159" t="s">
        <v>733</v>
      </c>
      <c r="I84" s="159" t="s">
        <v>734</v>
      </c>
      <c r="J84" s="145" t="s">
        <v>687</v>
      </c>
      <c r="K84" s="159"/>
      <c r="L84" s="145" t="s">
        <v>678</v>
      </c>
      <c r="M84" s="159"/>
      <c r="N84" s="147" t="s">
        <v>623</v>
      </c>
      <c r="O84" s="148">
        <v>286</v>
      </c>
      <c r="P84" s="147" t="s">
        <v>572</v>
      </c>
      <c r="Q84" s="148">
        <v>527</v>
      </c>
      <c r="R84" s="149"/>
      <c r="S84" s="142" t="s">
        <v>624</v>
      </c>
      <c r="T84" s="200" t="s">
        <v>625</v>
      </c>
      <c r="U84" s="146">
        <v>4</v>
      </c>
      <c r="V84" s="210" t="s">
        <v>848</v>
      </c>
      <c r="W84" s="210"/>
      <c r="X84" s="210"/>
    </row>
    <row r="85" spans="1:24" s="136" customFormat="1" ht="19.95" customHeight="1" x14ac:dyDescent="0.45">
      <c r="A85" s="141">
        <v>81</v>
      </c>
      <c r="B85" s="141" t="s">
        <v>93</v>
      </c>
      <c r="C85" s="162" t="s">
        <v>97</v>
      </c>
      <c r="D85" s="164" t="s">
        <v>96</v>
      </c>
      <c r="E85" s="206" t="s">
        <v>234</v>
      </c>
      <c r="F85" s="145" t="s">
        <v>678</v>
      </c>
      <c r="G85" s="145" t="s">
        <v>715</v>
      </c>
      <c r="H85" s="159" t="s">
        <v>733</v>
      </c>
      <c r="I85" s="159" t="s">
        <v>734</v>
      </c>
      <c r="J85" s="145" t="s">
        <v>687</v>
      </c>
      <c r="K85" s="159"/>
      <c r="L85" s="145" t="s">
        <v>678</v>
      </c>
      <c r="M85" s="159"/>
      <c r="N85" s="174"/>
      <c r="O85" s="170"/>
      <c r="P85" s="174" t="s">
        <v>367</v>
      </c>
      <c r="Q85" s="170">
        <f>45+11+10</f>
        <v>66</v>
      </c>
      <c r="R85" s="171"/>
      <c r="S85" s="172" t="s">
        <v>366</v>
      </c>
      <c r="T85" s="141"/>
      <c r="U85" s="146">
        <v>4</v>
      </c>
      <c r="V85" s="210" t="s">
        <v>848</v>
      </c>
      <c r="W85" s="210"/>
      <c r="X85" s="210"/>
    </row>
    <row r="86" spans="1:24" s="136" customFormat="1" ht="19.95" customHeight="1" x14ac:dyDescent="0.45">
      <c r="A86" s="141">
        <v>82</v>
      </c>
      <c r="B86" s="142" t="s">
        <v>93</v>
      </c>
      <c r="C86" s="143" t="s">
        <v>113</v>
      </c>
      <c r="D86" s="166" t="s">
        <v>1</v>
      </c>
      <c r="E86" s="203" t="s">
        <v>236</v>
      </c>
      <c r="F86" s="145" t="s">
        <v>679</v>
      </c>
      <c r="G86" s="146" t="s">
        <v>715</v>
      </c>
      <c r="H86" s="159" t="s">
        <v>733</v>
      </c>
      <c r="I86" s="159" t="s">
        <v>734</v>
      </c>
      <c r="J86" s="146" t="s">
        <v>718</v>
      </c>
      <c r="K86" s="159" t="s">
        <v>832</v>
      </c>
      <c r="L86" s="145" t="s">
        <v>842</v>
      </c>
      <c r="M86" s="159"/>
      <c r="N86" s="147" t="s">
        <v>370</v>
      </c>
      <c r="O86" s="148">
        <v>44</v>
      </c>
      <c r="P86" s="147" t="s">
        <v>574</v>
      </c>
      <c r="Q86" s="201">
        <f>372+228+47+13</f>
        <v>660</v>
      </c>
      <c r="R86" s="149"/>
      <c r="S86" s="150" t="s">
        <v>249</v>
      </c>
      <c r="T86" s="150" t="s">
        <v>250</v>
      </c>
      <c r="U86" s="146">
        <v>4</v>
      </c>
      <c r="V86" s="210"/>
      <c r="W86" s="210" t="s">
        <v>848</v>
      </c>
      <c r="X86" s="210"/>
    </row>
    <row r="87" spans="1:24" s="136" customFormat="1" ht="19.95" customHeight="1" x14ac:dyDescent="0.45">
      <c r="A87" s="141">
        <v>83</v>
      </c>
      <c r="B87" s="142" t="s">
        <v>107</v>
      </c>
      <c r="C87" s="143" t="s">
        <v>106</v>
      </c>
      <c r="D87" s="166" t="s">
        <v>108</v>
      </c>
      <c r="E87" s="203" t="s">
        <v>236</v>
      </c>
      <c r="F87" s="145" t="s">
        <v>679</v>
      </c>
      <c r="G87" s="146" t="s">
        <v>687</v>
      </c>
      <c r="H87" s="144" t="s">
        <v>743</v>
      </c>
      <c r="I87" s="144" t="s">
        <v>744</v>
      </c>
      <c r="J87" s="146" t="s">
        <v>687</v>
      </c>
      <c r="K87" s="144"/>
      <c r="L87" s="145" t="s">
        <v>678</v>
      </c>
      <c r="M87" s="144"/>
      <c r="N87" s="147" t="s">
        <v>610</v>
      </c>
      <c r="O87" s="148">
        <v>160</v>
      </c>
      <c r="P87" s="147" t="s">
        <v>609</v>
      </c>
      <c r="Q87" s="148">
        <v>314</v>
      </c>
      <c r="R87" s="149"/>
      <c r="S87" s="150" t="s">
        <v>242</v>
      </c>
      <c r="T87" s="150"/>
      <c r="U87" s="146">
        <v>4</v>
      </c>
      <c r="V87" s="210" t="s">
        <v>848</v>
      </c>
      <c r="W87" s="210"/>
      <c r="X87" s="210"/>
    </row>
    <row r="88" spans="1:24" x14ac:dyDescent="0.45">
      <c r="A88" s="92"/>
      <c r="B88" s="92"/>
      <c r="C88" s="93"/>
      <c r="D88" s="82"/>
      <c r="E88" s="93"/>
      <c r="F88" s="89"/>
      <c r="G88" s="89"/>
      <c r="H88" s="82"/>
      <c r="I88" s="82"/>
      <c r="J88" s="89"/>
      <c r="K88" s="82"/>
      <c r="L88" s="89"/>
      <c r="M88" s="82"/>
      <c r="N88" s="29"/>
      <c r="U88" s="89"/>
      <c r="V88" s="6">
        <f>COUNTIF(V5:V87,"○")</f>
        <v>17</v>
      </c>
      <c r="W88" s="6">
        <f t="shared" ref="W88:X88" si="0">COUNTIF(W5:W87,"○")</f>
        <v>34</v>
      </c>
      <c r="X88" s="6">
        <f t="shared" si="0"/>
        <v>32</v>
      </c>
    </row>
    <row r="89" spans="1:24" x14ac:dyDescent="0.45">
      <c r="A89" s="92"/>
      <c r="B89" s="92"/>
      <c r="C89" s="93"/>
      <c r="D89" s="82"/>
      <c r="E89" s="93"/>
      <c r="F89" s="89"/>
      <c r="G89" s="89"/>
      <c r="H89" s="82"/>
      <c r="I89" s="82"/>
      <c r="J89" s="89"/>
      <c r="K89" s="82"/>
      <c r="L89" s="89"/>
      <c r="M89" s="82"/>
      <c r="N89" s="29"/>
      <c r="U89" s="89"/>
    </row>
  </sheetData>
  <autoFilter ref="A4:T87" xr:uid="{00000000-0009-0000-0000-000000000000}"/>
  <mergeCells count="7">
    <mergeCell ref="A1:X1"/>
    <mergeCell ref="V2:X2"/>
    <mergeCell ref="A2:A4"/>
    <mergeCell ref="B2:B4"/>
    <mergeCell ref="C2:C4"/>
    <mergeCell ref="D2:D4"/>
    <mergeCell ref="E2:E4"/>
  </mergeCells>
  <phoneticPr fontId="1"/>
  <dataValidations count="3">
    <dataValidation type="list" allowBlank="1" showInputMessage="1" showErrorMessage="1" sqref="F7:G8 G80:G82 G33 G6:G8 G31 J64:J69 G64:G71 F57:G57 F71:G71 F74:G74 F76:G76 F58:F87 G47:G57 G39:G44 F5:F56" xr:uid="{4585DB98-C4A1-4686-BC00-EF9567DA7703}">
      <formula1>"○,✕"</formula1>
    </dataValidation>
    <dataValidation type="list" allowBlank="1" showInputMessage="1" showErrorMessage="1" sqref="L5:L87" xr:uid="{2054269B-8544-4CE7-B41D-0AD921090D26}">
      <formula1>"○,△,×"</formula1>
    </dataValidation>
    <dataValidation type="list" allowBlank="1" showInputMessage="1" showErrorMessage="1" sqref="E5:E87" xr:uid="{20C9C62F-70BB-4E47-A295-83F0C6C00D45}">
      <formula1>"導入済,一部導入済,未導入,照明を設置していない"</formula1>
    </dataValidation>
  </dataValidations>
  <printOptions horizontalCentered="1"/>
  <pageMargins left="0.23622047244094491" right="0.23622047244094491" top="0.74803149606299213" bottom="0.74803149606299213" header="0.31496062992125984" footer="0.31496062992125984"/>
  <pageSetup paperSize="8" fitToHeight="0" orientation="portrait" cellComments="asDisplayed" r:id="rId1"/>
  <headerFooter>
    <oddFooter>&amp;P ページ</oddFooter>
  </headerFooter>
  <rowBreaks count="1" manualBreakCount="1">
    <brk id="48"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U271"/>
  <sheetViews>
    <sheetView view="pageBreakPreview" zoomScale="55" zoomScaleNormal="67" zoomScaleSheetLayoutView="55" workbookViewId="0">
      <pane xSplit="3" ySplit="5" topLeftCell="I205" activePane="bottomRight" state="frozen"/>
      <selection pane="topRight" activeCell="C1" sqref="C1"/>
      <selection pane="bottomLeft" activeCell="A3" sqref="A3"/>
      <selection pane="bottomRight" activeCell="C249" sqref="C249"/>
    </sheetView>
  </sheetViews>
  <sheetFormatPr defaultRowHeight="18" x14ac:dyDescent="0.45"/>
  <cols>
    <col min="1" max="1" width="5.5" style="6" customWidth="1"/>
    <col min="2" max="2" width="18.19921875" style="6" customWidth="1"/>
    <col min="3" max="3" width="36.09765625" style="23" customWidth="1"/>
    <col min="4" max="4" width="21.3984375" style="26" customWidth="1"/>
    <col min="5" max="5" width="11.59765625" style="23" customWidth="1"/>
    <col min="6" max="7" width="15.796875" style="85" customWidth="1"/>
    <col min="8" max="8" width="14.3984375" style="26" customWidth="1"/>
    <col min="9" max="9" width="46.3984375" style="26" customWidth="1"/>
    <col min="10" max="10" width="15.796875" style="85" customWidth="1"/>
    <col min="11" max="11" width="37.796875" style="26" customWidth="1"/>
    <col min="12" max="12" width="15.796875" style="85" customWidth="1"/>
    <col min="13" max="13" width="37.796875" style="26" customWidth="1"/>
    <col min="14" max="14" width="41" style="24" customWidth="1"/>
    <col min="15" max="15" width="9.19921875" style="25" customWidth="1"/>
    <col min="16" max="16" width="44.09765625" style="24" customWidth="1"/>
    <col min="17" max="17" width="9.19921875" style="25" customWidth="1"/>
    <col min="18" max="18" width="32.796875" style="24" customWidth="1"/>
    <col min="19" max="19" width="25.5" style="26" customWidth="1"/>
    <col min="20" max="20" width="14.5" style="26" customWidth="1"/>
    <col min="21" max="21" width="15.796875" style="85" customWidth="1"/>
    <col min="22" max="16384" width="8.796875" style="6"/>
  </cols>
  <sheetData>
    <row r="1" spans="1:21" ht="27" customHeight="1" x14ac:dyDescent="0.45">
      <c r="A1" s="95" t="s">
        <v>686</v>
      </c>
      <c r="U1" s="89"/>
    </row>
    <row r="2" spans="1:21" ht="19.8" customHeight="1" x14ac:dyDescent="0.45">
      <c r="A2" s="96" t="s">
        <v>684</v>
      </c>
      <c r="U2" s="89"/>
    </row>
    <row r="3" spans="1:21" ht="16.2" customHeight="1" x14ac:dyDescent="0.45">
      <c r="A3" s="94" t="s">
        <v>685</v>
      </c>
      <c r="U3" s="89"/>
    </row>
    <row r="4" spans="1:21" ht="16.2" customHeight="1" x14ac:dyDescent="0.45">
      <c r="A4" s="94" t="s">
        <v>801</v>
      </c>
      <c r="J4" s="85" t="s">
        <v>835</v>
      </c>
      <c r="L4" s="85" t="s">
        <v>834</v>
      </c>
      <c r="U4" s="89"/>
    </row>
    <row r="5" spans="1:21" ht="72" x14ac:dyDescent="0.45">
      <c r="A5" s="13" t="s">
        <v>233</v>
      </c>
      <c r="B5" s="13" t="s">
        <v>231</v>
      </c>
      <c r="C5" s="27" t="s">
        <v>226</v>
      </c>
      <c r="D5" s="14" t="s">
        <v>227</v>
      </c>
      <c r="E5" s="27" t="s">
        <v>232</v>
      </c>
      <c r="F5" s="14" t="s">
        <v>681</v>
      </c>
      <c r="G5" s="84" t="s">
        <v>680</v>
      </c>
      <c r="H5" s="84" t="s">
        <v>682</v>
      </c>
      <c r="I5" s="84" t="s">
        <v>683</v>
      </c>
      <c r="J5" s="113" t="s">
        <v>833</v>
      </c>
      <c r="K5" s="113" t="s">
        <v>821</v>
      </c>
      <c r="L5" s="118" t="s">
        <v>813</v>
      </c>
      <c r="M5" s="118" t="s">
        <v>821</v>
      </c>
      <c r="N5" s="9" t="s">
        <v>275</v>
      </c>
      <c r="O5" s="30" t="s">
        <v>489</v>
      </c>
      <c r="P5" s="10" t="s">
        <v>276</v>
      </c>
      <c r="Q5" s="20" t="s">
        <v>489</v>
      </c>
      <c r="R5" s="11" t="s">
        <v>277</v>
      </c>
      <c r="S5" s="12" t="s">
        <v>230</v>
      </c>
      <c r="T5" s="12" t="s">
        <v>229</v>
      </c>
      <c r="U5" s="113"/>
    </row>
    <row r="6" spans="1:21" ht="54" hidden="1" x14ac:dyDescent="0.45">
      <c r="A6" s="88" t="s">
        <v>671</v>
      </c>
      <c r="B6" s="56" t="s">
        <v>672</v>
      </c>
      <c r="C6" s="62" t="s">
        <v>673</v>
      </c>
      <c r="D6" s="71" t="s">
        <v>1</v>
      </c>
      <c r="E6" s="62" t="s">
        <v>236</v>
      </c>
      <c r="F6" s="86" t="s">
        <v>678</v>
      </c>
      <c r="G6" s="91" t="s">
        <v>679</v>
      </c>
      <c r="H6" s="97" t="s">
        <v>675</v>
      </c>
      <c r="I6" s="97" t="s">
        <v>677</v>
      </c>
      <c r="J6" s="91"/>
      <c r="K6" s="97"/>
      <c r="L6" s="19"/>
      <c r="M6" s="97"/>
      <c r="N6" s="7"/>
      <c r="O6" s="21"/>
      <c r="P6" s="7"/>
      <c r="Q6" s="21"/>
      <c r="R6" s="3"/>
      <c r="S6" s="2"/>
      <c r="T6" s="2"/>
      <c r="U6" s="91"/>
    </row>
    <row r="7" spans="1:21" ht="36" hidden="1" x14ac:dyDescent="0.45">
      <c r="A7" s="88" t="s">
        <v>671</v>
      </c>
      <c r="B7" s="56" t="s">
        <v>672</v>
      </c>
      <c r="C7" s="62" t="s">
        <v>674</v>
      </c>
      <c r="D7" s="71" t="s">
        <v>1</v>
      </c>
      <c r="E7" s="62" t="s">
        <v>234</v>
      </c>
      <c r="F7" s="86" t="s">
        <v>679</v>
      </c>
      <c r="G7" s="91" t="s">
        <v>678</v>
      </c>
      <c r="H7" s="97" t="s">
        <v>675</v>
      </c>
      <c r="I7" s="97" t="s">
        <v>676</v>
      </c>
      <c r="J7" s="91"/>
      <c r="K7" s="97"/>
      <c r="L7" s="19"/>
      <c r="M7" s="97"/>
      <c r="N7" s="7"/>
      <c r="O7" s="21"/>
      <c r="P7" s="7"/>
      <c r="Q7" s="21"/>
      <c r="R7" s="3"/>
      <c r="S7" s="2"/>
      <c r="T7" s="2"/>
      <c r="U7" s="91"/>
    </row>
    <row r="8" spans="1:21" hidden="1" x14ac:dyDescent="0.45">
      <c r="A8" s="33">
        <v>1</v>
      </c>
      <c r="B8" s="5" t="s">
        <v>194</v>
      </c>
      <c r="C8" s="15" t="s">
        <v>195</v>
      </c>
      <c r="D8" s="8" t="s">
        <v>1</v>
      </c>
      <c r="E8" s="15" t="s">
        <v>234</v>
      </c>
      <c r="F8" s="19" t="s">
        <v>679</v>
      </c>
      <c r="G8" s="19" t="s">
        <v>774</v>
      </c>
      <c r="H8" s="8" t="s">
        <v>775</v>
      </c>
      <c r="I8" s="8" t="s">
        <v>800</v>
      </c>
      <c r="J8" s="19" t="s">
        <v>690</v>
      </c>
      <c r="K8" s="8"/>
      <c r="L8" s="19" t="s">
        <v>720</v>
      </c>
      <c r="M8" s="8"/>
      <c r="N8" s="36"/>
      <c r="O8" s="37"/>
      <c r="P8" s="34"/>
      <c r="Q8" s="22"/>
      <c r="R8" s="35"/>
      <c r="S8" s="4" t="s">
        <v>243</v>
      </c>
      <c r="T8" s="4"/>
      <c r="U8" s="19">
        <v>1</v>
      </c>
    </row>
    <row r="9" spans="1:21" ht="54" hidden="1" x14ac:dyDescent="0.45">
      <c r="A9" s="33">
        <v>2</v>
      </c>
      <c r="B9" s="5" t="s">
        <v>194</v>
      </c>
      <c r="C9" s="15" t="s">
        <v>196</v>
      </c>
      <c r="D9" s="8" t="s">
        <v>1</v>
      </c>
      <c r="E9" s="15" t="s">
        <v>234</v>
      </c>
      <c r="F9" s="19" t="s">
        <v>679</v>
      </c>
      <c r="G9" s="19" t="s">
        <v>774</v>
      </c>
      <c r="H9" s="8" t="s">
        <v>775</v>
      </c>
      <c r="I9" s="8" t="s">
        <v>800</v>
      </c>
      <c r="J9" s="19" t="s">
        <v>690</v>
      </c>
      <c r="K9" s="8"/>
      <c r="L9" s="19" t="s">
        <v>720</v>
      </c>
      <c r="M9" s="8"/>
      <c r="N9" s="36"/>
      <c r="O9" s="37"/>
      <c r="P9" s="34" t="s">
        <v>476</v>
      </c>
      <c r="Q9" s="22">
        <f>14</f>
        <v>14</v>
      </c>
      <c r="R9" s="35"/>
      <c r="S9" s="4" t="s">
        <v>243</v>
      </c>
      <c r="T9" s="4"/>
      <c r="U9" s="19">
        <v>1</v>
      </c>
    </row>
    <row r="10" spans="1:21" ht="54" hidden="1" x14ac:dyDescent="0.45">
      <c r="A10" s="33">
        <v>3</v>
      </c>
      <c r="B10" s="5" t="s">
        <v>194</v>
      </c>
      <c r="C10" s="15" t="s">
        <v>197</v>
      </c>
      <c r="D10" s="8" t="s">
        <v>1</v>
      </c>
      <c r="E10" s="15" t="s">
        <v>234</v>
      </c>
      <c r="F10" s="19" t="s">
        <v>679</v>
      </c>
      <c r="G10" s="19" t="s">
        <v>774</v>
      </c>
      <c r="H10" s="8" t="s">
        <v>775</v>
      </c>
      <c r="I10" s="8" t="s">
        <v>800</v>
      </c>
      <c r="J10" s="19" t="s">
        <v>690</v>
      </c>
      <c r="K10" s="8"/>
      <c r="L10" s="19" t="s">
        <v>720</v>
      </c>
      <c r="M10" s="8"/>
      <c r="N10" s="36"/>
      <c r="O10" s="37"/>
      <c r="P10" s="34" t="s">
        <v>477</v>
      </c>
      <c r="Q10" s="22">
        <v>4</v>
      </c>
      <c r="R10" s="35"/>
      <c r="S10" s="4" t="s">
        <v>243</v>
      </c>
      <c r="T10" s="4"/>
      <c r="U10" s="19">
        <v>1</v>
      </c>
    </row>
    <row r="11" spans="1:21" ht="54" hidden="1" x14ac:dyDescent="0.45">
      <c r="A11" s="33">
        <v>4</v>
      </c>
      <c r="B11" s="5" t="s">
        <v>194</v>
      </c>
      <c r="C11" s="15" t="s">
        <v>198</v>
      </c>
      <c r="D11" s="8" t="s">
        <v>1</v>
      </c>
      <c r="E11" s="15" t="s">
        <v>234</v>
      </c>
      <c r="F11" s="19" t="s">
        <v>679</v>
      </c>
      <c r="G11" s="19" t="s">
        <v>774</v>
      </c>
      <c r="H11" s="8" t="s">
        <v>775</v>
      </c>
      <c r="I11" s="8" t="s">
        <v>800</v>
      </c>
      <c r="J11" s="19" t="s">
        <v>690</v>
      </c>
      <c r="K11" s="8"/>
      <c r="L11" s="19" t="s">
        <v>720</v>
      </c>
      <c r="M11" s="8"/>
      <c r="N11" s="36"/>
      <c r="O11" s="37"/>
      <c r="P11" s="34" t="s">
        <v>477</v>
      </c>
      <c r="Q11" s="22">
        <v>4</v>
      </c>
      <c r="R11" s="35"/>
      <c r="S11" s="4" t="s">
        <v>243</v>
      </c>
      <c r="T11" s="4"/>
      <c r="U11" s="19">
        <v>1</v>
      </c>
    </row>
    <row r="12" spans="1:21" ht="54" hidden="1" x14ac:dyDescent="0.45">
      <c r="A12" s="33">
        <v>5</v>
      </c>
      <c r="B12" s="5" t="s">
        <v>194</v>
      </c>
      <c r="C12" s="15" t="s">
        <v>199</v>
      </c>
      <c r="D12" s="8" t="s">
        <v>1</v>
      </c>
      <c r="E12" s="15" t="s">
        <v>234</v>
      </c>
      <c r="F12" s="19" t="s">
        <v>679</v>
      </c>
      <c r="G12" s="19" t="s">
        <v>774</v>
      </c>
      <c r="H12" s="8" t="s">
        <v>775</v>
      </c>
      <c r="I12" s="8" t="s">
        <v>800</v>
      </c>
      <c r="J12" s="19" t="s">
        <v>690</v>
      </c>
      <c r="K12" s="8"/>
      <c r="L12" s="19" t="s">
        <v>720</v>
      </c>
      <c r="M12" s="8"/>
      <c r="N12" s="36"/>
      <c r="O12" s="37"/>
      <c r="P12" s="34" t="s">
        <v>477</v>
      </c>
      <c r="Q12" s="22">
        <v>4</v>
      </c>
      <c r="R12" s="35"/>
      <c r="S12" s="4" t="s">
        <v>243</v>
      </c>
      <c r="T12" s="4"/>
      <c r="U12" s="19">
        <v>1</v>
      </c>
    </row>
    <row r="13" spans="1:21" ht="54" hidden="1" x14ac:dyDescent="0.45">
      <c r="A13" s="33">
        <v>6</v>
      </c>
      <c r="B13" s="5" t="s">
        <v>194</v>
      </c>
      <c r="C13" s="15" t="s">
        <v>200</v>
      </c>
      <c r="D13" s="8" t="s">
        <v>1</v>
      </c>
      <c r="E13" s="15" t="s">
        <v>234</v>
      </c>
      <c r="F13" s="19" t="s">
        <v>679</v>
      </c>
      <c r="G13" s="19" t="s">
        <v>774</v>
      </c>
      <c r="H13" s="8" t="s">
        <v>775</v>
      </c>
      <c r="I13" s="8" t="s">
        <v>800</v>
      </c>
      <c r="J13" s="19" t="s">
        <v>690</v>
      </c>
      <c r="K13" s="8"/>
      <c r="L13" s="19" t="s">
        <v>720</v>
      </c>
      <c r="M13" s="8"/>
      <c r="N13" s="36"/>
      <c r="O13" s="37"/>
      <c r="P13" s="34" t="s">
        <v>477</v>
      </c>
      <c r="Q13" s="22">
        <v>4</v>
      </c>
      <c r="R13" s="35"/>
      <c r="S13" s="4" t="s">
        <v>243</v>
      </c>
      <c r="T13" s="4"/>
      <c r="U13" s="19">
        <v>1</v>
      </c>
    </row>
    <row r="14" spans="1:21" ht="54" hidden="1" x14ac:dyDescent="0.45">
      <c r="A14" s="33">
        <v>7</v>
      </c>
      <c r="B14" s="5" t="s">
        <v>194</v>
      </c>
      <c r="C14" s="15" t="s">
        <v>201</v>
      </c>
      <c r="D14" s="8" t="s">
        <v>1</v>
      </c>
      <c r="E14" s="15" t="s">
        <v>234</v>
      </c>
      <c r="F14" s="19" t="s">
        <v>679</v>
      </c>
      <c r="G14" s="19" t="s">
        <v>774</v>
      </c>
      <c r="H14" s="8" t="s">
        <v>775</v>
      </c>
      <c r="I14" s="8" t="s">
        <v>800</v>
      </c>
      <c r="J14" s="19" t="s">
        <v>690</v>
      </c>
      <c r="K14" s="8"/>
      <c r="L14" s="19" t="s">
        <v>720</v>
      </c>
      <c r="M14" s="8"/>
      <c r="N14" s="36"/>
      <c r="O14" s="37"/>
      <c r="P14" s="34" t="s">
        <v>477</v>
      </c>
      <c r="Q14" s="22">
        <v>4</v>
      </c>
      <c r="R14" s="35"/>
      <c r="S14" s="4" t="s">
        <v>243</v>
      </c>
      <c r="T14" s="4"/>
      <c r="U14" s="19">
        <v>1</v>
      </c>
    </row>
    <row r="15" spans="1:21" ht="54" hidden="1" x14ac:dyDescent="0.45">
      <c r="A15" s="33">
        <v>8</v>
      </c>
      <c r="B15" s="5" t="s">
        <v>194</v>
      </c>
      <c r="C15" s="15" t="s">
        <v>202</v>
      </c>
      <c r="D15" s="8" t="s">
        <v>1</v>
      </c>
      <c r="E15" s="15" t="s">
        <v>234</v>
      </c>
      <c r="F15" s="19" t="s">
        <v>679</v>
      </c>
      <c r="G15" s="19" t="s">
        <v>774</v>
      </c>
      <c r="H15" s="8" t="s">
        <v>775</v>
      </c>
      <c r="I15" s="8" t="s">
        <v>800</v>
      </c>
      <c r="J15" s="19" t="s">
        <v>690</v>
      </c>
      <c r="K15" s="8"/>
      <c r="L15" s="19" t="s">
        <v>720</v>
      </c>
      <c r="M15" s="8"/>
      <c r="N15" s="36"/>
      <c r="O15" s="37"/>
      <c r="P15" s="34" t="s">
        <v>477</v>
      </c>
      <c r="Q15" s="22">
        <v>4</v>
      </c>
      <c r="R15" s="35"/>
      <c r="S15" s="4" t="s">
        <v>243</v>
      </c>
      <c r="T15" s="4"/>
      <c r="U15" s="19">
        <v>1</v>
      </c>
    </row>
    <row r="16" spans="1:21" ht="54" hidden="1" x14ac:dyDescent="0.45">
      <c r="A16" s="33">
        <v>9</v>
      </c>
      <c r="B16" s="5" t="s">
        <v>194</v>
      </c>
      <c r="C16" s="15" t="s">
        <v>203</v>
      </c>
      <c r="D16" s="8" t="s">
        <v>1</v>
      </c>
      <c r="E16" s="15" t="s">
        <v>234</v>
      </c>
      <c r="F16" s="19" t="s">
        <v>679</v>
      </c>
      <c r="G16" s="19" t="s">
        <v>774</v>
      </c>
      <c r="H16" s="8" t="s">
        <v>775</v>
      </c>
      <c r="I16" s="8" t="s">
        <v>800</v>
      </c>
      <c r="J16" s="19" t="s">
        <v>690</v>
      </c>
      <c r="K16" s="8"/>
      <c r="L16" s="19" t="s">
        <v>720</v>
      </c>
      <c r="M16" s="8"/>
      <c r="N16" s="36"/>
      <c r="O16" s="37"/>
      <c r="P16" s="34" t="s">
        <v>477</v>
      </c>
      <c r="Q16" s="22">
        <v>4</v>
      </c>
      <c r="R16" s="35"/>
      <c r="S16" s="4" t="s">
        <v>243</v>
      </c>
      <c r="T16" s="4"/>
      <c r="U16" s="19">
        <v>1</v>
      </c>
    </row>
    <row r="17" spans="1:21" hidden="1" x14ac:dyDescent="0.45">
      <c r="A17" s="33">
        <v>10</v>
      </c>
      <c r="B17" s="5" t="s">
        <v>194</v>
      </c>
      <c r="C17" s="15" t="s">
        <v>204</v>
      </c>
      <c r="D17" s="8" t="s">
        <v>1</v>
      </c>
      <c r="E17" s="15" t="s">
        <v>234</v>
      </c>
      <c r="F17" s="19" t="s">
        <v>679</v>
      </c>
      <c r="G17" s="19" t="s">
        <v>774</v>
      </c>
      <c r="H17" s="8" t="s">
        <v>775</v>
      </c>
      <c r="I17" s="8" t="s">
        <v>800</v>
      </c>
      <c r="J17" s="19" t="s">
        <v>690</v>
      </c>
      <c r="K17" s="8"/>
      <c r="L17" s="19" t="s">
        <v>720</v>
      </c>
      <c r="M17" s="8"/>
      <c r="N17" s="36"/>
      <c r="O17" s="37"/>
      <c r="P17" s="34"/>
      <c r="Q17" s="22"/>
      <c r="R17" s="35"/>
      <c r="S17" s="4" t="s">
        <v>243</v>
      </c>
      <c r="T17" s="4"/>
      <c r="U17" s="19">
        <v>1</v>
      </c>
    </row>
    <row r="18" spans="1:21" ht="54" hidden="1" x14ac:dyDescent="0.45">
      <c r="A18" s="33">
        <v>11</v>
      </c>
      <c r="B18" s="5" t="s">
        <v>194</v>
      </c>
      <c r="C18" s="15" t="s">
        <v>205</v>
      </c>
      <c r="D18" s="8" t="s">
        <v>1</v>
      </c>
      <c r="E18" s="15" t="s">
        <v>234</v>
      </c>
      <c r="F18" s="19" t="s">
        <v>679</v>
      </c>
      <c r="G18" s="19" t="s">
        <v>774</v>
      </c>
      <c r="H18" s="8" t="s">
        <v>775</v>
      </c>
      <c r="I18" s="8" t="s">
        <v>800</v>
      </c>
      <c r="J18" s="19" t="s">
        <v>690</v>
      </c>
      <c r="K18" s="8"/>
      <c r="L18" s="19" t="s">
        <v>720</v>
      </c>
      <c r="M18" s="8"/>
      <c r="N18" s="36"/>
      <c r="O18" s="37"/>
      <c r="P18" s="34" t="s">
        <v>478</v>
      </c>
      <c r="Q18" s="22">
        <v>4</v>
      </c>
      <c r="R18" s="35"/>
      <c r="S18" s="4" t="s">
        <v>243</v>
      </c>
      <c r="T18" s="4"/>
      <c r="U18" s="19">
        <v>1</v>
      </c>
    </row>
    <row r="19" spans="1:21" ht="54" hidden="1" x14ac:dyDescent="0.45">
      <c r="A19" s="33">
        <v>12</v>
      </c>
      <c r="B19" s="5" t="s">
        <v>194</v>
      </c>
      <c r="C19" s="15" t="s">
        <v>206</v>
      </c>
      <c r="D19" s="8" t="s">
        <v>1</v>
      </c>
      <c r="E19" s="15" t="s">
        <v>234</v>
      </c>
      <c r="F19" s="19" t="s">
        <v>679</v>
      </c>
      <c r="G19" s="19" t="s">
        <v>774</v>
      </c>
      <c r="H19" s="8" t="s">
        <v>775</v>
      </c>
      <c r="I19" s="8" t="s">
        <v>800</v>
      </c>
      <c r="J19" s="19" t="s">
        <v>690</v>
      </c>
      <c r="K19" s="8"/>
      <c r="L19" s="19" t="s">
        <v>720</v>
      </c>
      <c r="M19" s="8"/>
      <c r="N19" s="36"/>
      <c r="O19" s="37"/>
      <c r="P19" s="34" t="s">
        <v>479</v>
      </c>
      <c r="Q19" s="22">
        <v>6</v>
      </c>
      <c r="R19" s="35"/>
      <c r="S19" s="4" t="s">
        <v>243</v>
      </c>
      <c r="T19" s="4"/>
      <c r="U19" s="19">
        <v>1</v>
      </c>
    </row>
    <row r="20" spans="1:21" ht="54" hidden="1" x14ac:dyDescent="0.45">
      <c r="A20" s="33">
        <v>13</v>
      </c>
      <c r="B20" s="5" t="s">
        <v>194</v>
      </c>
      <c r="C20" s="15" t="s">
        <v>207</v>
      </c>
      <c r="D20" s="8" t="s">
        <v>1</v>
      </c>
      <c r="E20" s="15" t="s">
        <v>234</v>
      </c>
      <c r="F20" s="19" t="s">
        <v>679</v>
      </c>
      <c r="G20" s="19" t="s">
        <v>774</v>
      </c>
      <c r="H20" s="8" t="s">
        <v>775</v>
      </c>
      <c r="I20" s="8" t="s">
        <v>800</v>
      </c>
      <c r="J20" s="19" t="s">
        <v>690</v>
      </c>
      <c r="K20" s="8"/>
      <c r="L20" s="19" t="s">
        <v>720</v>
      </c>
      <c r="M20" s="8"/>
      <c r="N20" s="36"/>
      <c r="O20" s="37"/>
      <c r="P20" s="34" t="s">
        <v>479</v>
      </c>
      <c r="Q20" s="22">
        <v>6</v>
      </c>
      <c r="R20" s="35"/>
      <c r="S20" s="4" t="s">
        <v>243</v>
      </c>
      <c r="T20" s="4"/>
      <c r="U20" s="19">
        <v>1</v>
      </c>
    </row>
    <row r="21" spans="1:21" ht="54" hidden="1" x14ac:dyDescent="0.45">
      <c r="A21" s="33">
        <v>14</v>
      </c>
      <c r="B21" s="5" t="s">
        <v>194</v>
      </c>
      <c r="C21" s="15" t="s">
        <v>208</v>
      </c>
      <c r="D21" s="8" t="s">
        <v>1</v>
      </c>
      <c r="E21" s="15" t="s">
        <v>234</v>
      </c>
      <c r="F21" s="19" t="s">
        <v>679</v>
      </c>
      <c r="G21" s="19" t="s">
        <v>774</v>
      </c>
      <c r="H21" s="8" t="s">
        <v>775</v>
      </c>
      <c r="I21" s="8" t="s">
        <v>800</v>
      </c>
      <c r="J21" s="19" t="s">
        <v>690</v>
      </c>
      <c r="K21" s="8"/>
      <c r="L21" s="19" t="s">
        <v>720</v>
      </c>
      <c r="M21" s="8"/>
      <c r="N21" s="36"/>
      <c r="O21" s="37"/>
      <c r="P21" s="34" t="s">
        <v>479</v>
      </c>
      <c r="Q21" s="22">
        <v>6</v>
      </c>
      <c r="R21" s="35"/>
      <c r="S21" s="4" t="s">
        <v>243</v>
      </c>
      <c r="T21" s="4"/>
      <c r="U21" s="19">
        <v>1</v>
      </c>
    </row>
    <row r="22" spans="1:21" hidden="1" x14ac:dyDescent="0.45">
      <c r="A22" s="33">
        <v>15</v>
      </c>
      <c r="B22" s="5" t="s">
        <v>194</v>
      </c>
      <c r="C22" s="15" t="s">
        <v>209</v>
      </c>
      <c r="D22" s="8" t="s">
        <v>1</v>
      </c>
      <c r="E22" s="15" t="s">
        <v>234</v>
      </c>
      <c r="F22" s="19" t="s">
        <v>679</v>
      </c>
      <c r="G22" s="19" t="s">
        <v>774</v>
      </c>
      <c r="H22" s="8" t="s">
        <v>775</v>
      </c>
      <c r="I22" s="8" t="s">
        <v>800</v>
      </c>
      <c r="J22" s="19" t="s">
        <v>690</v>
      </c>
      <c r="K22" s="8"/>
      <c r="L22" s="19" t="s">
        <v>720</v>
      </c>
      <c r="M22" s="8"/>
      <c r="N22" s="36"/>
      <c r="O22" s="37"/>
      <c r="P22" s="34"/>
      <c r="Q22" s="22"/>
      <c r="R22" s="35"/>
      <c r="S22" s="4" t="s">
        <v>243</v>
      </c>
      <c r="T22" s="4"/>
      <c r="U22" s="19">
        <v>1</v>
      </c>
    </row>
    <row r="23" spans="1:21" hidden="1" x14ac:dyDescent="0.45">
      <c r="A23" s="33">
        <v>16</v>
      </c>
      <c r="B23" s="5" t="s">
        <v>194</v>
      </c>
      <c r="C23" s="15" t="s">
        <v>210</v>
      </c>
      <c r="D23" s="8" t="s">
        <v>1</v>
      </c>
      <c r="E23" s="15" t="s">
        <v>234</v>
      </c>
      <c r="F23" s="19" t="s">
        <v>679</v>
      </c>
      <c r="G23" s="19" t="s">
        <v>774</v>
      </c>
      <c r="H23" s="8" t="s">
        <v>775</v>
      </c>
      <c r="I23" s="8" t="s">
        <v>800</v>
      </c>
      <c r="J23" s="19" t="s">
        <v>690</v>
      </c>
      <c r="K23" s="8"/>
      <c r="L23" s="19" t="s">
        <v>720</v>
      </c>
      <c r="M23" s="8"/>
      <c r="N23" s="36"/>
      <c r="O23" s="37"/>
      <c r="P23" s="34"/>
      <c r="Q23" s="22"/>
      <c r="R23" s="35"/>
      <c r="S23" s="4" t="s">
        <v>243</v>
      </c>
      <c r="T23" s="4"/>
      <c r="U23" s="19">
        <v>1</v>
      </c>
    </row>
    <row r="24" spans="1:21" hidden="1" x14ac:dyDescent="0.45">
      <c r="A24" s="33">
        <v>17</v>
      </c>
      <c r="B24" s="5" t="s">
        <v>194</v>
      </c>
      <c r="C24" s="15" t="s">
        <v>211</v>
      </c>
      <c r="D24" s="8" t="s">
        <v>1</v>
      </c>
      <c r="E24" s="15" t="s">
        <v>234</v>
      </c>
      <c r="F24" s="19" t="s">
        <v>679</v>
      </c>
      <c r="G24" s="19" t="s">
        <v>774</v>
      </c>
      <c r="H24" s="8" t="s">
        <v>775</v>
      </c>
      <c r="I24" s="8" t="s">
        <v>800</v>
      </c>
      <c r="J24" s="19" t="s">
        <v>690</v>
      </c>
      <c r="K24" s="8"/>
      <c r="L24" s="19" t="s">
        <v>720</v>
      </c>
      <c r="M24" s="8"/>
      <c r="N24" s="36"/>
      <c r="O24" s="37"/>
      <c r="P24" s="34" t="s">
        <v>480</v>
      </c>
      <c r="Q24" s="22">
        <v>40</v>
      </c>
      <c r="R24" s="35"/>
      <c r="S24" s="4" t="s">
        <v>243</v>
      </c>
      <c r="T24" s="4"/>
      <c r="U24" s="19">
        <v>1</v>
      </c>
    </row>
    <row r="25" spans="1:21" ht="54" hidden="1" x14ac:dyDescent="0.45">
      <c r="A25" s="33">
        <v>18</v>
      </c>
      <c r="B25" s="5" t="s">
        <v>194</v>
      </c>
      <c r="C25" s="15" t="s">
        <v>212</v>
      </c>
      <c r="D25" s="8" t="s">
        <v>1</v>
      </c>
      <c r="E25" s="15" t="s">
        <v>234</v>
      </c>
      <c r="F25" s="19" t="s">
        <v>679</v>
      </c>
      <c r="G25" s="19" t="s">
        <v>774</v>
      </c>
      <c r="H25" s="8" t="s">
        <v>775</v>
      </c>
      <c r="I25" s="8" t="s">
        <v>800</v>
      </c>
      <c r="J25" s="19" t="s">
        <v>690</v>
      </c>
      <c r="K25" s="8"/>
      <c r="L25" s="19" t="s">
        <v>720</v>
      </c>
      <c r="M25" s="8"/>
      <c r="N25" s="36"/>
      <c r="O25" s="37"/>
      <c r="P25" s="34" t="s">
        <v>479</v>
      </c>
      <c r="Q25" s="22">
        <v>6</v>
      </c>
      <c r="R25" s="35"/>
      <c r="S25" s="4" t="s">
        <v>243</v>
      </c>
      <c r="T25" s="4"/>
      <c r="U25" s="19">
        <v>1</v>
      </c>
    </row>
    <row r="26" spans="1:21" ht="54" hidden="1" x14ac:dyDescent="0.45">
      <c r="A26" s="33">
        <v>19</v>
      </c>
      <c r="B26" s="5" t="s">
        <v>194</v>
      </c>
      <c r="C26" s="15" t="s">
        <v>213</v>
      </c>
      <c r="D26" s="8" t="s">
        <v>1</v>
      </c>
      <c r="E26" s="15" t="s">
        <v>234</v>
      </c>
      <c r="F26" s="19" t="s">
        <v>679</v>
      </c>
      <c r="G26" s="19" t="s">
        <v>774</v>
      </c>
      <c r="H26" s="8" t="s">
        <v>775</v>
      </c>
      <c r="I26" s="8" t="s">
        <v>800</v>
      </c>
      <c r="J26" s="19" t="s">
        <v>690</v>
      </c>
      <c r="K26" s="8"/>
      <c r="L26" s="19" t="s">
        <v>720</v>
      </c>
      <c r="M26" s="8"/>
      <c r="N26" s="36"/>
      <c r="O26" s="37"/>
      <c r="P26" s="34" t="s">
        <v>479</v>
      </c>
      <c r="Q26" s="22">
        <v>6</v>
      </c>
      <c r="R26" s="35"/>
      <c r="S26" s="4" t="s">
        <v>243</v>
      </c>
      <c r="T26" s="4"/>
      <c r="U26" s="19">
        <v>1</v>
      </c>
    </row>
    <row r="27" spans="1:21" ht="54" hidden="1" x14ac:dyDescent="0.45">
      <c r="A27" s="33">
        <v>20</v>
      </c>
      <c r="B27" s="5" t="s">
        <v>194</v>
      </c>
      <c r="C27" s="15" t="s">
        <v>214</v>
      </c>
      <c r="D27" s="8" t="s">
        <v>1</v>
      </c>
      <c r="E27" s="15" t="s">
        <v>234</v>
      </c>
      <c r="F27" s="19" t="s">
        <v>679</v>
      </c>
      <c r="G27" s="19" t="s">
        <v>774</v>
      </c>
      <c r="H27" s="8" t="s">
        <v>775</v>
      </c>
      <c r="I27" s="8" t="s">
        <v>800</v>
      </c>
      <c r="J27" s="19" t="s">
        <v>690</v>
      </c>
      <c r="K27" s="8"/>
      <c r="L27" s="19" t="s">
        <v>720</v>
      </c>
      <c r="M27" s="8"/>
      <c r="N27" s="36"/>
      <c r="O27" s="37"/>
      <c r="P27" s="34" t="s">
        <v>479</v>
      </c>
      <c r="Q27" s="22">
        <v>6</v>
      </c>
      <c r="R27" s="35"/>
      <c r="S27" s="4" t="s">
        <v>243</v>
      </c>
      <c r="T27" s="4"/>
      <c r="U27" s="19">
        <v>1</v>
      </c>
    </row>
    <row r="28" spans="1:21" ht="54" hidden="1" x14ac:dyDescent="0.45">
      <c r="A28" s="33">
        <v>21</v>
      </c>
      <c r="B28" s="5" t="s">
        <v>194</v>
      </c>
      <c r="C28" s="15" t="s">
        <v>215</v>
      </c>
      <c r="D28" s="8" t="s">
        <v>1</v>
      </c>
      <c r="E28" s="15" t="s">
        <v>234</v>
      </c>
      <c r="F28" s="19" t="s">
        <v>679</v>
      </c>
      <c r="G28" s="19" t="s">
        <v>774</v>
      </c>
      <c r="H28" s="8" t="s">
        <v>775</v>
      </c>
      <c r="I28" s="8" t="s">
        <v>800</v>
      </c>
      <c r="J28" s="19" t="s">
        <v>690</v>
      </c>
      <c r="K28" s="8"/>
      <c r="L28" s="19" t="s">
        <v>720</v>
      </c>
      <c r="M28" s="8"/>
      <c r="N28" s="36"/>
      <c r="O28" s="37"/>
      <c r="P28" s="34" t="s">
        <v>481</v>
      </c>
      <c r="Q28" s="22">
        <v>6</v>
      </c>
      <c r="R28" s="35"/>
      <c r="S28" s="4" t="s">
        <v>243</v>
      </c>
      <c r="T28" s="4"/>
      <c r="U28" s="19">
        <v>1</v>
      </c>
    </row>
    <row r="29" spans="1:21" ht="54" hidden="1" x14ac:dyDescent="0.45">
      <c r="A29" s="33">
        <v>22</v>
      </c>
      <c r="B29" s="5" t="s">
        <v>194</v>
      </c>
      <c r="C29" s="15" t="s">
        <v>216</v>
      </c>
      <c r="D29" s="8" t="s">
        <v>1</v>
      </c>
      <c r="E29" s="15" t="s">
        <v>234</v>
      </c>
      <c r="F29" s="19" t="s">
        <v>679</v>
      </c>
      <c r="G29" s="19" t="s">
        <v>774</v>
      </c>
      <c r="H29" s="8" t="s">
        <v>775</v>
      </c>
      <c r="I29" s="8" t="s">
        <v>800</v>
      </c>
      <c r="J29" s="19" t="s">
        <v>690</v>
      </c>
      <c r="K29" s="8"/>
      <c r="L29" s="19" t="s">
        <v>720</v>
      </c>
      <c r="M29" s="8"/>
      <c r="N29" s="36"/>
      <c r="O29" s="37"/>
      <c r="P29" s="34" t="s">
        <v>482</v>
      </c>
      <c r="Q29" s="22">
        <v>6</v>
      </c>
      <c r="R29" s="35"/>
      <c r="S29" s="4" t="s">
        <v>243</v>
      </c>
      <c r="T29" s="4"/>
      <c r="U29" s="19">
        <v>1</v>
      </c>
    </row>
    <row r="30" spans="1:21" ht="54" hidden="1" x14ac:dyDescent="0.45">
      <c r="A30" s="33">
        <v>23</v>
      </c>
      <c r="B30" s="5" t="s">
        <v>194</v>
      </c>
      <c r="C30" s="15" t="s">
        <v>217</v>
      </c>
      <c r="D30" s="8" t="s">
        <v>1</v>
      </c>
      <c r="E30" s="15" t="s">
        <v>234</v>
      </c>
      <c r="F30" s="19" t="s">
        <v>679</v>
      </c>
      <c r="G30" s="19" t="s">
        <v>774</v>
      </c>
      <c r="H30" s="8" t="s">
        <v>775</v>
      </c>
      <c r="I30" s="8" t="s">
        <v>800</v>
      </c>
      <c r="J30" s="19" t="s">
        <v>690</v>
      </c>
      <c r="K30" s="8"/>
      <c r="L30" s="19" t="s">
        <v>720</v>
      </c>
      <c r="M30" s="8"/>
      <c r="N30" s="36"/>
      <c r="O30" s="37"/>
      <c r="P30" s="34" t="s">
        <v>479</v>
      </c>
      <c r="Q30" s="22">
        <v>6</v>
      </c>
      <c r="R30" s="35"/>
      <c r="S30" s="4" t="s">
        <v>243</v>
      </c>
      <c r="T30" s="4"/>
      <c r="U30" s="19">
        <v>1</v>
      </c>
    </row>
    <row r="31" spans="1:21" ht="54" hidden="1" x14ac:dyDescent="0.45">
      <c r="A31" s="33">
        <v>24</v>
      </c>
      <c r="B31" s="5" t="s">
        <v>194</v>
      </c>
      <c r="C31" s="15" t="s">
        <v>218</v>
      </c>
      <c r="D31" s="8" t="s">
        <v>1</v>
      </c>
      <c r="E31" s="15" t="s">
        <v>234</v>
      </c>
      <c r="F31" s="19" t="s">
        <v>679</v>
      </c>
      <c r="G31" s="19" t="s">
        <v>774</v>
      </c>
      <c r="H31" s="8" t="s">
        <v>775</v>
      </c>
      <c r="I31" s="8" t="s">
        <v>800</v>
      </c>
      <c r="J31" s="19" t="s">
        <v>690</v>
      </c>
      <c r="K31" s="8"/>
      <c r="L31" s="19" t="s">
        <v>720</v>
      </c>
      <c r="M31" s="8"/>
      <c r="N31" s="36"/>
      <c r="O31" s="37"/>
      <c r="P31" s="34" t="s">
        <v>479</v>
      </c>
      <c r="Q31" s="22">
        <v>6</v>
      </c>
      <c r="R31" s="35"/>
      <c r="S31" s="4" t="s">
        <v>243</v>
      </c>
      <c r="T31" s="4"/>
      <c r="U31" s="19">
        <v>1</v>
      </c>
    </row>
    <row r="32" spans="1:21" ht="54" hidden="1" x14ac:dyDescent="0.45">
      <c r="A32" s="33">
        <v>25</v>
      </c>
      <c r="B32" s="5" t="s">
        <v>194</v>
      </c>
      <c r="C32" s="15" t="s">
        <v>219</v>
      </c>
      <c r="D32" s="8" t="s">
        <v>1</v>
      </c>
      <c r="E32" s="15" t="s">
        <v>234</v>
      </c>
      <c r="F32" s="19" t="s">
        <v>679</v>
      </c>
      <c r="G32" s="19" t="s">
        <v>774</v>
      </c>
      <c r="H32" s="8" t="s">
        <v>775</v>
      </c>
      <c r="I32" s="8" t="s">
        <v>800</v>
      </c>
      <c r="J32" s="19" t="s">
        <v>690</v>
      </c>
      <c r="K32" s="8"/>
      <c r="L32" s="19" t="s">
        <v>720</v>
      </c>
      <c r="M32" s="8"/>
      <c r="N32" s="36"/>
      <c r="O32" s="37"/>
      <c r="P32" s="34" t="s">
        <v>483</v>
      </c>
      <c r="Q32" s="22">
        <v>6</v>
      </c>
      <c r="R32" s="35"/>
      <c r="S32" s="4" t="s">
        <v>243</v>
      </c>
      <c r="T32" s="4"/>
      <c r="U32" s="19">
        <v>1</v>
      </c>
    </row>
    <row r="33" spans="1:21" hidden="1" x14ac:dyDescent="0.45">
      <c r="A33" s="33">
        <v>26</v>
      </c>
      <c r="B33" s="5" t="s">
        <v>194</v>
      </c>
      <c r="C33" s="15" t="s">
        <v>220</v>
      </c>
      <c r="D33" s="8" t="s">
        <v>1</v>
      </c>
      <c r="E33" s="15" t="s">
        <v>234</v>
      </c>
      <c r="F33" s="19" t="s">
        <v>679</v>
      </c>
      <c r="G33" s="19" t="s">
        <v>774</v>
      </c>
      <c r="H33" s="8" t="s">
        <v>775</v>
      </c>
      <c r="I33" s="8" t="s">
        <v>800</v>
      </c>
      <c r="J33" s="19" t="s">
        <v>690</v>
      </c>
      <c r="K33" s="8"/>
      <c r="L33" s="19" t="s">
        <v>720</v>
      </c>
      <c r="M33" s="8"/>
      <c r="N33" s="36"/>
      <c r="O33" s="37"/>
      <c r="P33" s="34" t="s">
        <v>484</v>
      </c>
      <c r="Q33" s="22">
        <v>4</v>
      </c>
      <c r="R33" s="35"/>
      <c r="S33" s="4" t="s">
        <v>243</v>
      </c>
      <c r="T33" s="4"/>
      <c r="U33" s="19">
        <v>1</v>
      </c>
    </row>
    <row r="34" spans="1:21" hidden="1" x14ac:dyDescent="0.45">
      <c r="A34" s="33">
        <v>27</v>
      </c>
      <c r="B34" s="5" t="s">
        <v>194</v>
      </c>
      <c r="C34" s="15" t="s">
        <v>485</v>
      </c>
      <c r="D34" s="8" t="s">
        <v>1</v>
      </c>
      <c r="E34" s="15" t="s">
        <v>234</v>
      </c>
      <c r="F34" s="19" t="s">
        <v>679</v>
      </c>
      <c r="G34" s="19" t="s">
        <v>774</v>
      </c>
      <c r="H34" s="8" t="s">
        <v>775</v>
      </c>
      <c r="I34" s="8" t="s">
        <v>800</v>
      </c>
      <c r="J34" s="19" t="s">
        <v>690</v>
      </c>
      <c r="K34" s="8"/>
      <c r="L34" s="19" t="s">
        <v>720</v>
      </c>
      <c r="M34" s="8"/>
      <c r="N34" s="43">
        <v>0</v>
      </c>
      <c r="O34" s="44"/>
      <c r="P34" s="39" t="s">
        <v>486</v>
      </c>
      <c r="Q34" s="40">
        <v>2</v>
      </c>
      <c r="R34" s="5"/>
      <c r="S34" s="5" t="s">
        <v>235</v>
      </c>
      <c r="T34" s="5"/>
      <c r="U34" s="19">
        <v>1</v>
      </c>
    </row>
    <row r="35" spans="1:21" hidden="1" x14ac:dyDescent="0.45">
      <c r="A35" s="33">
        <v>28</v>
      </c>
      <c r="B35" s="5" t="s">
        <v>194</v>
      </c>
      <c r="C35" s="15" t="s">
        <v>487</v>
      </c>
      <c r="D35" s="8" t="s">
        <v>1</v>
      </c>
      <c r="E35" s="15" t="s">
        <v>234</v>
      </c>
      <c r="F35" s="19" t="s">
        <v>679</v>
      </c>
      <c r="G35" s="19" t="s">
        <v>774</v>
      </c>
      <c r="H35" s="8" t="s">
        <v>775</v>
      </c>
      <c r="I35" s="8" t="s">
        <v>800</v>
      </c>
      <c r="J35" s="19" t="s">
        <v>690</v>
      </c>
      <c r="K35" s="8"/>
      <c r="L35" s="19" t="s">
        <v>720</v>
      </c>
      <c r="M35" s="8"/>
      <c r="N35" s="43"/>
      <c r="O35" s="44"/>
      <c r="P35" s="39" t="s">
        <v>488</v>
      </c>
      <c r="Q35" s="40">
        <v>2</v>
      </c>
      <c r="R35" s="5"/>
      <c r="S35" s="5" t="s">
        <v>235</v>
      </c>
      <c r="T35" s="5"/>
      <c r="U35" s="19">
        <v>1</v>
      </c>
    </row>
    <row r="36" spans="1:21" ht="126" hidden="1" x14ac:dyDescent="0.45">
      <c r="A36" s="33">
        <v>29</v>
      </c>
      <c r="B36" s="53" t="s">
        <v>115</v>
      </c>
      <c r="C36" s="46" t="s">
        <v>114</v>
      </c>
      <c r="D36" s="61" t="s">
        <v>1</v>
      </c>
      <c r="E36" s="46" t="s">
        <v>236</v>
      </c>
      <c r="F36" s="19" t="s">
        <v>679</v>
      </c>
      <c r="G36" s="86" t="s">
        <v>690</v>
      </c>
      <c r="H36" s="71" t="s">
        <v>723</v>
      </c>
      <c r="I36" s="71" t="s">
        <v>724</v>
      </c>
      <c r="J36" s="19" t="s">
        <v>690</v>
      </c>
      <c r="K36" s="71"/>
      <c r="L36" s="19" t="s">
        <v>720</v>
      </c>
      <c r="M36" s="71"/>
      <c r="N36" s="47" t="s">
        <v>313</v>
      </c>
      <c r="O36" s="48">
        <v>9</v>
      </c>
      <c r="P36" s="47" t="s">
        <v>314</v>
      </c>
      <c r="Q36" s="48">
        <f>76+10+10+18+6+19+23</f>
        <v>162</v>
      </c>
      <c r="R36" s="32"/>
      <c r="S36" s="52" t="s">
        <v>235</v>
      </c>
      <c r="T36" s="52" t="s">
        <v>315</v>
      </c>
      <c r="U36" s="19">
        <v>1</v>
      </c>
    </row>
    <row r="37" spans="1:21" ht="234" hidden="1" x14ac:dyDescent="0.45">
      <c r="A37" s="33">
        <v>30</v>
      </c>
      <c r="B37" s="56" t="s">
        <v>2</v>
      </c>
      <c r="C37" s="62" t="s">
        <v>4</v>
      </c>
      <c r="D37" s="71" t="s">
        <v>3</v>
      </c>
      <c r="E37" s="62" t="s">
        <v>236</v>
      </c>
      <c r="F37" s="19" t="s">
        <v>678</v>
      </c>
      <c r="G37" s="19" t="s">
        <v>679</v>
      </c>
      <c r="H37" s="71" t="s">
        <v>784</v>
      </c>
      <c r="I37" s="71" t="s">
        <v>785</v>
      </c>
      <c r="J37" s="19" t="s">
        <v>679</v>
      </c>
      <c r="K37" s="71"/>
      <c r="L37" s="19" t="s">
        <v>720</v>
      </c>
      <c r="M37" s="71"/>
      <c r="N37" s="63" t="s">
        <v>666</v>
      </c>
      <c r="O37" s="64">
        <v>2</v>
      </c>
      <c r="P37" s="63" t="s">
        <v>550</v>
      </c>
      <c r="Q37" s="64">
        <f>5+1+1+18+1+29+1+6+2+2+1+10+3</f>
        <v>80</v>
      </c>
      <c r="R37" s="65"/>
      <c r="S37" s="66" t="s">
        <v>619</v>
      </c>
      <c r="T37" s="66"/>
      <c r="U37" s="86">
        <v>1</v>
      </c>
    </row>
    <row r="38" spans="1:21" ht="144" hidden="1" x14ac:dyDescent="0.45">
      <c r="A38" s="33">
        <v>31</v>
      </c>
      <c r="B38" s="33" t="s">
        <v>2</v>
      </c>
      <c r="C38" s="1" t="s">
        <v>5</v>
      </c>
      <c r="D38" s="8" t="s">
        <v>3</v>
      </c>
      <c r="E38" s="1" t="s">
        <v>234</v>
      </c>
      <c r="F38" s="19" t="s">
        <v>679</v>
      </c>
      <c r="G38" s="19" t="s">
        <v>679</v>
      </c>
      <c r="H38" s="71" t="s">
        <v>784</v>
      </c>
      <c r="I38" s="71" t="s">
        <v>785</v>
      </c>
      <c r="J38" s="19" t="s">
        <v>679</v>
      </c>
      <c r="K38" s="71"/>
      <c r="L38" s="19" t="s">
        <v>720</v>
      </c>
      <c r="M38" s="71"/>
      <c r="N38" s="7"/>
      <c r="O38" s="21"/>
      <c r="P38" s="7" t="s">
        <v>551</v>
      </c>
      <c r="Q38" s="21">
        <f>1+13+3+52+2+1+2+2</f>
        <v>76</v>
      </c>
      <c r="R38" s="3"/>
      <c r="S38" s="2" t="s">
        <v>621</v>
      </c>
      <c r="T38" s="2"/>
      <c r="U38" s="86">
        <v>1</v>
      </c>
    </row>
    <row r="39" spans="1:21" ht="180" hidden="1" x14ac:dyDescent="0.45">
      <c r="A39" s="33">
        <v>32</v>
      </c>
      <c r="B39" s="56" t="s">
        <v>2</v>
      </c>
      <c r="C39" s="62" t="s">
        <v>6</v>
      </c>
      <c r="D39" s="71" t="s">
        <v>3</v>
      </c>
      <c r="E39" s="62" t="s">
        <v>236</v>
      </c>
      <c r="F39" s="19" t="s">
        <v>678</v>
      </c>
      <c r="G39" s="19" t="s">
        <v>679</v>
      </c>
      <c r="H39" s="71" t="s">
        <v>784</v>
      </c>
      <c r="I39" s="71" t="s">
        <v>785</v>
      </c>
      <c r="J39" s="19" t="s">
        <v>679</v>
      </c>
      <c r="K39" s="71"/>
      <c r="L39" s="19" t="s">
        <v>720</v>
      </c>
      <c r="M39" s="71"/>
      <c r="N39" s="63" t="s">
        <v>667</v>
      </c>
      <c r="O39" s="64"/>
      <c r="P39" s="63" t="s">
        <v>668</v>
      </c>
      <c r="Q39" s="64">
        <f>5+1+2+3+2+1+84+1+2+6</f>
        <v>107</v>
      </c>
      <c r="R39" s="65"/>
      <c r="S39" s="66" t="s">
        <v>622</v>
      </c>
      <c r="T39" s="66"/>
      <c r="U39" s="86">
        <v>1</v>
      </c>
    </row>
    <row r="40" spans="1:21" ht="72" hidden="1" x14ac:dyDescent="0.45">
      <c r="A40" s="33">
        <v>33</v>
      </c>
      <c r="B40" s="56" t="s">
        <v>2</v>
      </c>
      <c r="C40" s="62" t="s">
        <v>7</v>
      </c>
      <c r="D40" s="71" t="s">
        <v>3</v>
      </c>
      <c r="E40" s="62" t="s">
        <v>236</v>
      </c>
      <c r="F40" s="19" t="s">
        <v>678</v>
      </c>
      <c r="G40" s="19" t="s">
        <v>679</v>
      </c>
      <c r="H40" s="71" t="s">
        <v>784</v>
      </c>
      <c r="I40" s="71" t="s">
        <v>785</v>
      </c>
      <c r="J40" s="19" t="s">
        <v>679</v>
      </c>
      <c r="K40" s="71"/>
      <c r="L40" s="19" t="s">
        <v>720</v>
      </c>
      <c r="M40" s="71"/>
      <c r="N40" s="63" t="s">
        <v>669</v>
      </c>
      <c r="O40" s="64">
        <f>4+1+3</f>
        <v>8</v>
      </c>
      <c r="P40" s="63" t="s">
        <v>640</v>
      </c>
      <c r="Q40" s="64">
        <f>42+31+2+2</f>
        <v>77</v>
      </c>
      <c r="R40" s="65"/>
      <c r="S40" s="66" t="s">
        <v>620</v>
      </c>
      <c r="T40" s="66"/>
      <c r="U40" s="86">
        <v>1</v>
      </c>
    </row>
    <row r="41" spans="1:21" ht="144" hidden="1" x14ac:dyDescent="0.45">
      <c r="A41" s="33">
        <v>34</v>
      </c>
      <c r="B41" s="33" t="s">
        <v>2</v>
      </c>
      <c r="C41" s="1" t="s">
        <v>8</v>
      </c>
      <c r="D41" s="8" t="s">
        <v>3</v>
      </c>
      <c r="E41" s="1" t="s">
        <v>234</v>
      </c>
      <c r="F41" s="19" t="s">
        <v>679</v>
      </c>
      <c r="G41" s="19" t="s">
        <v>679</v>
      </c>
      <c r="H41" s="71" t="s">
        <v>784</v>
      </c>
      <c r="I41" s="71" t="s">
        <v>785</v>
      </c>
      <c r="J41" s="19" t="s">
        <v>679</v>
      </c>
      <c r="K41" s="71"/>
      <c r="L41" s="19" t="s">
        <v>720</v>
      </c>
      <c r="M41" s="71"/>
      <c r="N41" s="7"/>
      <c r="O41" s="21"/>
      <c r="P41" s="7" t="s">
        <v>552</v>
      </c>
      <c r="Q41" s="21">
        <f>46+8+1+1+4+4+1+5</f>
        <v>70</v>
      </c>
      <c r="R41" s="3"/>
      <c r="S41" s="2" t="s">
        <v>621</v>
      </c>
      <c r="T41" s="2"/>
      <c r="U41" s="86">
        <v>1</v>
      </c>
    </row>
    <row r="42" spans="1:21" ht="72" hidden="1" x14ac:dyDescent="0.45">
      <c r="A42" s="33">
        <v>35</v>
      </c>
      <c r="B42" s="53" t="s">
        <v>105</v>
      </c>
      <c r="C42" s="46" t="s">
        <v>104</v>
      </c>
      <c r="D42" s="61" t="s">
        <v>103</v>
      </c>
      <c r="E42" s="46" t="s">
        <v>236</v>
      </c>
      <c r="F42" s="19" t="s">
        <v>679</v>
      </c>
      <c r="G42" s="86" t="s">
        <v>711</v>
      </c>
      <c r="H42" s="71" t="s">
        <v>741</v>
      </c>
      <c r="I42" s="71" t="s">
        <v>742</v>
      </c>
      <c r="J42" s="19" t="s">
        <v>679</v>
      </c>
      <c r="K42" s="71"/>
      <c r="L42" s="19" t="s">
        <v>720</v>
      </c>
      <c r="M42" s="71"/>
      <c r="N42" s="47">
        <v>4</v>
      </c>
      <c r="O42" s="48">
        <v>4</v>
      </c>
      <c r="P42" s="47">
        <v>200</v>
      </c>
      <c r="Q42" s="48">
        <v>200</v>
      </c>
      <c r="R42" s="32"/>
      <c r="S42" s="52" t="s">
        <v>490</v>
      </c>
      <c r="T42" s="52" t="s">
        <v>618</v>
      </c>
      <c r="U42" s="86">
        <v>1</v>
      </c>
    </row>
    <row r="43" spans="1:21" hidden="1" x14ac:dyDescent="0.45">
      <c r="A43" s="33">
        <v>36</v>
      </c>
      <c r="B43" s="56" t="s">
        <v>12</v>
      </c>
      <c r="C43" s="62" t="s">
        <v>14</v>
      </c>
      <c r="D43" s="71" t="s">
        <v>13</v>
      </c>
      <c r="E43" s="62" t="s">
        <v>236</v>
      </c>
      <c r="F43" s="19" t="s">
        <v>679</v>
      </c>
      <c r="G43" s="86" t="s">
        <v>711</v>
      </c>
      <c r="H43" s="71" t="s">
        <v>730</v>
      </c>
      <c r="I43" s="71" t="s">
        <v>732</v>
      </c>
      <c r="J43" s="86" t="s">
        <v>815</v>
      </c>
      <c r="K43" s="71"/>
      <c r="L43" s="19" t="s">
        <v>720</v>
      </c>
      <c r="M43" s="71"/>
      <c r="N43" s="63" t="s">
        <v>386</v>
      </c>
      <c r="O43" s="64">
        <v>4</v>
      </c>
      <c r="P43" s="63"/>
      <c r="Q43" s="64"/>
      <c r="R43" s="65"/>
      <c r="S43" s="66" t="s">
        <v>242</v>
      </c>
      <c r="T43" s="66"/>
      <c r="U43" s="86">
        <v>1</v>
      </c>
    </row>
    <row r="44" spans="1:21" ht="97.2" hidden="1" x14ac:dyDescent="0.45">
      <c r="A44" s="33">
        <v>37</v>
      </c>
      <c r="B44" s="53" t="s">
        <v>16</v>
      </c>
      <c r="C44" s="46" t="s">
        <v>25</v>
      </c>
      <c r="D44" s="61" t="s">
        <v>17</v>
      </c>
      <c r="E44" s="46" t="s">
        <v>236</v>
      </c>
      <c r="F44" s="19" t="s">
        <v>678</v>
      </c>
      <c r="G44" s="86" t="s">
        <v>690</v>
      </c>
      <c r="H44" s="8" t="s">
        <v>725</v>
      </c>
      <c r="I44" s="71" t="s">
        <v>727</v>
      </c>
      <c r="J44" s="86" t="s">
        <v>690</v>
      </c>
      <c r="K44" s="71"/>
      <c r="L44" s="19" t="s">
        <v>720</v>
      </c>
      <c r="M44" s="71"/>
      <c r="N44" s="47" t="s">
        <v>352</v>
      </c>
      <c r="O44" s="48">
        <v>1</v>
      </c>
      <c r="P44" s="67" t="s">
        <v>353</v>
      </c>
      <c r="Q44" s="68">
        <f>4+120+6+1+2+3+4+5</f>
        <v>145</v>
      </c>
      <c r="R44" s="32" t="s">
        <v>643</v>
      </c>
      <c r="S44" s="52" t="s">
        <v>643</v>
      </c>
      <c r="T44" s="52"/>
      <c r="U44" s="86">
        <v>1</v>
      </c>
    </row>
    <row r="45" spans="1:21" ht="126" hidden="1" x14ac:dyDescent="0.45">
      <c r="A45" s="33">
        <v>38</v>
      </c>
      <c r="B45" s="53" t="s">
        <v>16</v>
      </c>
      <c r="C45" s="46" t="s">
        <v>186</v>
      </c>
      <c r="D45" s="61" t="s">
        <v>17</v>
      </c>
      <c r="E45" s="46" t="s">
        <v>236</v>
      </c>
      <c r="F45" s="19" t="s">
        <v>678</v>
      </c>
      <c r="G45" s="86" t="s">
        <v>690</v>
      </c>
      <c r="H45" s="71" t="s">
        <v>725</v>
      </c>
      <c r="I45" s="71" t="s">
        <v>728</v>
      </c>
      <c r="J45" s="86" t="s">
        <v>690</v>
      </c>
      <c r="K45" s="71"/>
      <c r="L45" s="19" t="s">
        <v>720</v>
      </c>
      <c r="M45" s="71"/>
      <c r="N45" s="54" t="s">
        <v>359</v>
      </c>
      <c r="O45" s="73">
        <f>139+18+12+72+12+6+14</f>
        <v>273</v>
      </c>
      <c r="P45" s="54" t="s">
        <v>586</v>
      </c>
      <c r="Q45" s="48">
        <f>4+1+13</f>
        <v>18</v>
      </c>
      <c r="R45" s="32" t="s">
        <v>341</v>
      </c>
      <c r="S45" s="52" t="s">
        <v>240</v>
      </c>
      <c r="T45" s="52"/>
      <c r="U45" s="86">
        <v>1</v>
      </c>
    </row>
    <row r="46" spans="1:21" ht="36" hidden="1" x14ac:dyDescent="0.45">
      <c r="A46" s="33">
        <v>39</v>
      </c>
      <c r="B46" s="5" t="s">
        <v>15</v>
      </c>
      <c r="C46" s="15" t="s">
        <v>223</v>
      </c>
      <c r="D46" s="8" t="s">
        <v>13</v>
      </c>
      <c r="E46" s="15" t="s">
        <v>234</v>
      </c>
      <c r="F46" s="19" t="s">
        <v>678</v>
      </c>
      <c r="G46" s="91" t="s">
        <v>690</v>
      </c>
      <c r="H46" s="97"/>
      <c r="I46" s="71" t="s">
        <v>729</v>
      </c>
      <c r="J46" s="86" t="s">
        <v>690</v>
      </c>
      <c r="K46" s="71"/>
      <c r="L46" s="19" t="s">
        <v>720</v>
      </c>
      <c r="M46" s="71"/>
      <c r="N46" s="34"/>
      <c r="O46" s="22"/>
      <c r="P46" s="34" t="s">
        <v>339</v>
      </c>
      <c r="Q46" s="22">
        <f>8+2</f>
        <v>10</v>
      </c>
      <c r="R46" s="35"/>
      <c r="S46" s="5" t="s">
        <v>235</v>
      </c>
      <c r="T46" s="4"/>
      <c r="U46" s="86">
        <v>1</v>
      </c>
    </row>
    <row r="47" spans="1:21" hidden="1" x14ac:dyDescent="0.45">
      <c r="A47" s="33">
        <v>40</v>
      </c>
      <c r="B47" s="5" t="s">
        <v>120</v>
      </c>
      <c r="C47" s="15" t="s">
        <v>131</v>
      </c>
      <c r="D47" s="8" t="s">
        <v>3</v>
      </c>
      <c r="E47" s="15" t="s">
        <v>234</v>
      </c>
      <c r="F47" s="19" t="s">
        <v>679</v>
      </c>
      <c r="G47" s="19" t="s">
        <v>711</v>
      </c>
      <c r="H47" s="19" t="s">
        <v>693</v>
      </c>
      <c r="I47" s="8" t="s">
        <v>760</v>
      </c>
      <c r="J47" s="86" t="s">
        <v>690</v>
      </c>
      <c r="K47" s="8"/>
      <c r="L47" s="19" t="s">
        <v>720</v>
      </c>
      <c r="M47" s="8"/>
      <c r="N47" s="34"/>
      <c r="O47" s="22"/>
      <c r="P47" s="17">
        <v>1</v>
      </c>
      <c r="Q47" s="22">
        <v>1</v>
      </c>
      <c r="R47" s="18">
        <v>1</v>
      </c>
      <c r="S47" s="4" t="s">
        <v>244</v>
      </c>
      <c r="T47" s="4"/>
      <c r="U47" s="86">
        <v>1</v>
      </c>
    </row>
    <row r="48" spans="1:21" ht="36" hidden="1" x14ac:dyDescent="0.45">
      <c r="A48" s="33">
        <v>41</v>
      </c>
      <c r="B48" s="99" t="s">
        <v>763</v>
      </c>
      <c r="C48" s="100" t="s">
        <v>766</v>
      </c>
      <c r="D48" s="97" t="s">
        <v>1</v>
      </c>
      <c r="E48" s="100" t="s">
        <v>234</v>
      </c>
      <c r="F48" s="91"/>
      <c r="G48" s="91" t="s">
        <v>711</v>
      </c>
      <c r="H48" s="91" t="s">
        <v>761</v>
      </c>
      <c r="I48" s="97" t="s">
        <v>767</v>
      </c>
      <c r="J48" s="86" t="s">
        <v>690</v>
      </c>
      <c r="K48" s="97"/>
      <c r="L48" s="19" t="s">
        <v>720</v>
      </c>
      <c r="M48" s="97"/>
      <c r="N48" s="7"/>
      <c r="O48" s="22"/>
      <c r="P48" s="7"/>
      <c r="Q48" s="22"/>
      <c r="R48" s="3"/>
      <c r="S48" s="33"/>
      <c r="T48" s="2"/>
      <c r="U48" s="86">
        <v>1</v>
      </c>
    </row>
    <row r="49" spans="1:21" ht="36" hidden="1" x14ac:dyDescent="0.45">
      <c r="A49" s="33">
        <v>42</v>
      </c>
      <c r="B49" s="99" t="s">
        <v>763</v>
      </c>
      <c r="C49" s="100" t="s">
        <v>768</v>
      </c>
      <c r="D49" s="97" t="s">
        <v>1</v>
      </c>
      <c r="E49" s="100" t="s">
        <v>234</v>
      </c>
      <c r="F49" s="91"/>
      <c r="G49" s="91" t="s">
        <v>711</v>
      </c>
      <c r="H49" s="91" t="s">
        <v>761</v>
      </c>
      <c r="I49" s="97" t="s">
        <v>767</v>
      </c>
      <c r="J49" s="86" t="s">
        <v>690</v>
      </c>
      <c r="K49" s="97"/>
      <c r="L49" s="19" t="s">
        <v>720</v>
      </c>
      <c r="M49" s="97"/>
      <c r="N49" s="7"/>
      <c r="O49" s="22"/>
      <c r="P49" s="7"/>
      <c r="Q49" s="22"/>
      <c r="R49" s="3"/>
      <c r="S49" s="33"/>
      <c r="T49" s="2"/>
      <c r="U49" s="86">
        <v>1</v>
      </c>
    </row>
    <row r="50" spans="1:21" ht="36" hidden="1" x14ac:dyDescent="0.45">
      <c r="A50" s="33">
        <v>43</v>
      </c>
      <c r="B50" s="99" t="s">
        <v>763</v>
      </c>
      <c r="C50" s="100" t="s">
        <v>769</v>
      </c>
      <c r="D50" s="97" t="s">
        <v>1</v>
      </c>
      <c r="E50" s="100" t="s">
        <v>234</v>
      </c>
      <c r="F50" s="91"/>
      <c r="G50" s="91" t="s">
        <v>711</v>
      </c>
      <c r="H50" s="91" t="s">
        <v>761</v>
      </c>
      <c r="I50" s="97" t="s">
        <v>770</v>
      </c>
      <c r="J50" s="86" t="s">
        <v>690</v>
      </c>
      <c r="K50" s="97"/>
      <c r="L50" s="19" t="s">
        <v>720</v>
      </c>
      <c r="M50" s="97"/>
      <c r="N50" s="7"/>
      <c r="O50" s="22"/>
      <c r="P50" s="7"/>
      <c r="Q50" s="22"/>
      <c r="R50" s="3"/>
      <c r="S50" s="33"/>
      <c r="T50" s="2"/>
      <c r="U50" s="86">
        <v>1</v>
      </c>
    </row>
    <row r="51" spans="1:21" hidden="1" x14ac:dyDescent="0.45">
      <c r="A51" s="33">
        <v>44</v>
      </c>
      <c r="B51" s="99" t="s">
        <v>763</v>
      </c>
      <c r="C51" s="100" t="s">
        <v>771</v>
      </c>
      <c r="D51" s="97" t="s">
        <v>1</v>
      </c>
      <c r="E51" s="100" t="s">
        <v>234</v>
      </c>
      <c r="F51" s="91"/>
      <c r="G51" s="91" t="s">
        <v>711</v>
      </c>
      <c r="H51" s="91" t="s">
        <v>761</v>
      </c>
      <c r="I51" s="97" t="s">
        <v>772</v>
      </c>
      <c r="J51" s="86" t="s">
        <v>690</v>
      </c>
      <c r="K51" s="97"/>
      <c r="L51" s="19" t="s">
        <v>720</v>
      </c>
      <c r="M51" s="97"/>
      <c r="N51" s="7"/>
      <c r="O51" s="22"/>
      <c r="P51" s="7"/>
      <c r="Q51" s="22"/>
      <c r="R51" s="3"/>
      <c r="S51" s="33"/>
      <c r="T51" s="2"/>
      <c r="U51" s="86">
        <v>1</v>
      </c>
    </row>
    <row r="52" spans="1:21" ht="36" hidden="1" x14ac:dyDescent="0.45">
      <c r="A52" s="33">
        <v>45</v>
      </c>
      <c r="B52" s="53" t="s">
        <v>32</v>
      </c>
      <c r="C52" s="46" t="s">
        <v>534</v>
      </c>
      <c r="D52" s="61" t="s">
        <v>33</v>
      </c>
      <c r="E52" s="46" t="s">
        <v>236</v>
      </c>
      <c r="F52" s="19" t="s">
        <v>679</v>
      </c>
      <c r="G52" s="86" t="s">
        <v>690</v>
      </c>
      <c r="H52" s="61"/>
      <c r="I52" s="61" t="s">
        <v>783</v>
      </c>
      <c r="J52" s="86" t="s">
        <v>690</v>
      </c>
      <c r="K52" s="61"/>
      <c r="L52" s="19" t="s">
        <v>720</v>
      </c>
      <c r="M52" s="61"/>
      <c r="N52" s="47" t="s">
        <v>363</v>
      </c>
      <c r="O52" s="48">
        <v>180</v>
      </c>
      <c r="P52" s="47" t="s">
        <v>364</v>
      </c>
      <c r="Q52" s="48">
        <v>991</v>
      </c>
      <c r="R52" s="32"/>
      <c r="S52" s="52" t="s">
        <v>362</v>
      </c>
      <c r="T52" s="52" t="s">
        <v>535</v>
      </c>
      <c r="U52" s="86">
        <v>1</v>
      </c>
    </row>
    <row r="53" spans="1:21" hidden="1" x14ac:dyDescent="0.45">
      <c r="A53" s="33">
        <v>46</v>
      </c>
      <c r="B53" s="53" t="s">
        <v>600</v>
      </c>
      <c r="C53" s="46" t="s">
        <v>147</v>
      </c>
      <c r="D53" s="71" t="s">
        <v>29</v>
      </c>
      <c r="E53" s="46" t="s">
        <v>236</v>
      </c>
      <c r="F53" s="19" t="s">
        <v>679</v>
      </c>
      <c r="G53" s="87" t="s">
        <v>774</v>
      </c>
      <c r="H53" s="71" t="s">
        <v>776</v>
      </c>
      <c r="I53" s="71" t="s">
        <v>777</v>
      </c>
      <c r="J53" s="86" t="s">
        <v>690</v>
      </c>
      <c r="K53" s="71"/>
      <c r="L53" s="19" t="s">
        <v>720</v>
      </c>
      <c r="M53" s="71"/>
      <c r="N53" s="47" t="s">
        <v>392</v>
      </c>
      <c r="O53" s="48">
        <v>6</v>
      </c>
      <c r="P53" s="47" t="s">
        <v>393</v>
      </c>
      <c r="Q53" s="48">
        <v>9</v>
      </c>
      <c r="R53" s="32"/>
      <c r="S53" s="52" t="s">
        <v>601</v>
      </c>
      <c r="T53" s="52"/>
      <c r="U53" s="86">
        <v>1</v>
      </c>
    </row>
    <row r="54" spans="1:21" hidden="1" x14ac:dyDescent="0.45">
      <c r="A54" s="33">
        <v>47</v>
      </c>
      <c r="B54" s="5" t="s">
        <v>600</v>
      </c>
      <c r="C54" s="15" t="s">
        <v>148</v>
      </c>
      <c r="D54" s="8" t="s">
        <v>29</v>
      </c>
      <c r="E54" s="15" t="s">
        <v>234</v>
      </c>
      <c r="F54" s="19" t="s">
        <v>679</v>
      </c>
      <c r="G54" s="87" t="s">
        <v>774</v>
      </c>
      <c r="H54" s="71" t="s">
        <v>776</v>
      </c>
      <c r="I54" s="71" t="s">
        <v>777</v>
      </c>
      <c r="J54" s="86" t="s">
        <v>690</v>
      </c>
      <c r="K54" s="71"/>
      <c r="L54" s="19" t="s">
        <v>720</v>
      </c>
      <c r="M54" s="71"/>
      <c r="N54" s="34">
        <v>0</v>
      </c>
      <c r="O54" s="22"/>
      <c r="P54" s="34" t="s">
        <v>389</v>
      </c>
      <c r="Q54" s="22">
        <v>2</v>
      </c>
      <c r="R54" s="35"/>
      <c r="S54" s="4" t="s">
        <v>601</v>
      </c>
      <c r="T54" s="4"/>
      <c r="U54" s="86">
        <v>1</v>
      </c>
    </row>
    <row r="55" spans="1:21" hidden="1" x14ac:dyDescent="0.45">
      <c r="A55" s="33">
        <v>48</v>
      </c>
      <c r="B55" s="5" t="s">
        <v>600</v>
      </c>
      <c r="C55" s="15" t="s">
        <v>149</v>
      </c>
      <c r="D55" s="8" t="s">
        <v>29</v>
      </c>
      <c r="E55" s="15" t="s">
        <v>234</v>
      </c>
      <c r="F55" s="19" t="s">
        <v>679</v>
      </c>
      <c r="G55" s="87" t="s">
        <v>774</v>
      </c>
      <c r="H55" s="71" t="s">
        <v>776</v>
      </c>
      <c r="I55" s="71" t="s">
        <v>777</v>
      </c>
      <c r="J55" s="86" t="s">
        <v>690</v>
      </c>
      <c r="K55" s="71"/>
      <c r="L55" s="19" t="s">
        <v>720</v>
      </c>
      <c r="M55" s="71"/>
      <c r="N55" s="34">
        <v>0</v>
      </c>
      <c r="O55" s="22"/>
      <c r="P55" s="34" t="s">
        <v>389</v>
      </c>
      <c r="Q55" s="22">
        <v>2</v>
      </c>
      <c r="R55" s="35"/>
      <c r="S55" s="4" t="s">
        <v>601</v>
      </c>
      <c r="T55" s="4"/>
      <c r="U55" s="86">
        <v>1</v>
      </c>
    </row>
    <row r="56" spans="1:21" hidden="1" x14ac:dyDescent="0.45">
      <c r="A56" s="33">
        <v>49</v>
      </c>
      <c r="B56" s="53" t="s">
        <v>600</v>
      </c>
      <c r="C56" s="46" t="s">
        <v>150</v>
      </c>
      <c r="D56" s="71" t="s">
        <v>29</v>
      </c>
      <c r="E56" s="46" t="s">
        <v>236</v>
      </c>
      <c r="F56" s="19" t="s">
        <v>679</v>
      </c>
      <c r="G56" s="87" t="s">
        <v>774</v>
      </c>
      <c r="H56" s="71" t="s">
        <v>776</v>
      </c>
      <c r="I56" s="71" t="s">
        <v>777</v>
      </c>
      <c r="J56" s="86" t="s">
        <v>690</v>
      </c>
      <c r="K56" s="71"/>
      <c r="L56" s="19" t="s">
        <v>720</v>
      </c>
      <c r="M56" s="71"/>
      <c r="N56" s="47" t="s">
        <v>606</v>
      </c>
      <c r="O56" s="48">
        <v>3</v>
      </c>
      <c r="P56" s="47" t="s">
        <v>607</v>
      </c>
      <c r="Q56" s="48">
        <v>2</v>
      </c>
      <c r="R56" s="32"/>
      <c r="S56" s="52" t="s">
        <v>601</v>
      </c>
      <c r="T56" s="52"/>
      <c r="U56" s="86">
        <v>1</v>
      </c>
    </row>
    <row r="57" spans="1:21" hidden="1" x14ac:dyDescent="0.45">
      <c r="A57" s="33">
        <v>50</v>
      </c>
      <c r="B57" s="53" t="s">
        <v>600</v>
      </c>
      <c r="C57" s="46" t="s">
        <v>151</v>
      </c>
      <c r="D57" s="71" t="s">
        <v>29</v>
      </c>
      <c r="E57" s="46" t="s">
        <v>236</v>
      </c>
      <c r="F57" s="19" t="s">
        <v>679</v>
      </c>
      <c r="G57" s="87" t="s">
        <v>774</v>
      </c>
      <c r="H57" s="71" t="s">
        <v>776</v>
      </c>
      <c r="I57" s="71" t="s">
        <v>777</v>
      </c>
      <c r="J57" s="86" t="s">
        <v>690</v>
      </c>
      <c r="K57" s="71"/>
      <c r="L57" s="19" t="s">
        <v>720</v>
      </c>
      <c r="M57" s="71"/>
      <c r="N57" s="47" t="s">
        <v>394</v>
      </c>
      <c r="O57" s="48">
        <v>1</v>
      </c>
      <c r="P57" s="47" t="s">
        <v>608</v>
      </c>
      <c r="Q57" s="48">
        <v>11</v>
      </c>
      <c r="R57" s="32"/>
      <c r="S57" s="52" t="s">
        <v>601</v>
      </c>
      <c r="T57" s="52"/>
      <c r="U57" s="86">
        <v>1</v>
      </c>
    </row>
    <row r="58" spans="1:21" hidden="1" x14ac:dyDescent="0.45">
      <c r="A58" s="33">
        <v>51</v>
      </c>
      <c r="B58" s="53" t="s">
        <v>600</v>
      </c>
      <c r="C58" s="46" t="s">
        <v>30</v>
      </c>
      <c r="D58" s="61" t="s">
        <v>29</v>
      </c>
      <c r="E58" s="46" t="s">
        <v>236</v>
      </c>
      <c r="F58" s="19" t="s">
        <v>679</v>
      </c>
      <c r="G58" s="87" t="s">
        <v>774</v>
      </c>
      <c r="H58" s="71" t="s">
        <v>776</v>
      </c>
      <c r="I58" s="71" t="s">
        <v>777</v>
      </c>
      <c r="J58" s="60" t="s">
        <v>690</v>
      </c>
      <c r="K58" s="117"/>
      <c r="L58" s="19" t="s">
        <v>720</v>
      </c>
      <c r="M58" s="117"/>
      <c r="N58" s="47" t="s">
        <v>651</v>
      </c>
      <c r="O58" s="48">
        <v>26</v>
      </c>
      <c r="P58" s="47" t="s">
        <v>389</v>
      </c>
      <c r="Q58" s="48">
        <v>2</v>
      </c>
      <c r="R58" s="32"/>
      <c r="S58" s="52" t="s">
        <v>602</v>
      </c>
      <c r="T58" s="52"/>
      <c r="U58" s="86">
        <v>1</v>
      </c>
    </row>
    <row r="59" spans="1:21" hidden="1" x14ac:dyDescent="0.45">
      <c r="A59" s="33">
        <v>52</v>
      </c>
      <c r="B59" s="5" t="s">
        <v>118</v>
      </c>
      <c r="C59" s="15" t="s">
        <v>117</v>
      </c>
      <c r="D59" s="59" t="s">
        <v>1</v>
      </c>
      <c r="E59" s="15" t="s">
        <v>234</v>
      </c>
      <c r="F59" s="19" t="s">
        <v>679</v>
      </c>
      <c r="G59" s="19" t="s">
        <v>711</v>
      </c>
      <c r="H59" s="19" t="s">
        <v>712</v>
      </c>
      <c r="I59" s="8" t="s">
        <v>713</v>
      </c>
      <c r="J59" s="60" t="s">
        <v>815</v>
      </c>
      <c r="K59" s="8"/>
      <c r="L59" s="19" t="s">
        <v>720</v>
      </c>
      <c r="M59" s="8"/>
      <c r="N59" s="47" t="s">
        <v>374</v>
      </c>
      <c r="O59" s="48"/>
      <c r="P59" s="47"/>
      <c r="Q59" s="48"/>
      <c r="R59" s="32"/>
      <c r="S59" s="53" t="s">
        <v>375</v>
      </c>
      <c r="T59" s="4"/>
      <c r="U59" s="86">
        <v>1</v>
      </c>
    </row>
    <row r="60" spans="1:21" hidden="1" x14ac:dyDescent="0.45">
      <c r="A60" s="33">
        <v>53</v>
      </c>
      <c r="B60" s="5" t="s">
        <v>118</v>
      </c>
      <c r="C60" s="15" t="s">
        <v>152</v>
      </c>
      <c r="D60" s="8" t="s">
        <v>1</v>
      </c>
      <c r="E60" s="15" t="s">
        <v>234</v>
      </c>
      <c r="F60" s="19" t="s">
        <v>679</v>
      </c>
      <c r="G60" s="19" t="s">
        <v>711</v>
      </c>
      <c r="H60" s="19" t="s">
        <v>714</v>
      </c>
      <c r="I60" s="8" t="s">
        <v>713</v>
      </c>
      <c r="J60" s="60" t="s">
        <v>815</v>
      </c>
      <c r="K60" s="8"/>
      <c r="L60" s="19" t="s">
        <v>720</v>
      </c>
      <c r="M60" s="8"/>
      <c r="N60" s="34" t="s">
        <v>374</v>
      </c>
      <c r="O60" s="22"/>
      <c r="P60" s="34" t="s">
        <v>376</v>
      </c>
      <c r="Q60" s="22">
        <v>49</v>
      </c>
      <c r="R60" s="35" t="s">
        <v>376</v>
      </c>
      <c r="S60" s="5" t="s">
        <v>375</v>
      </c>
      <c r="T60" s="4" t="s">
        <v>377</v>
      </c>
      <c r="U60" s="86">
        <v>1</v>
      </c>
    </row>
    <row r="61" spans="1:21" hidden="1" x14ac:dyDescent="0.45">
      <c r="A61" s="33">
        <v>54</v>
      </c>
      <c r="B61" s="5" t="s">
        <v>118</v>
      </c>
      <c r="C61" s="15" t="s">
        <v>153</v>
      </c>
      <c r="D61" s="8" t="s">
        <v>1</v>
      </c>
      <c r="E61" s="15" t="s">
        <v>234</v>
      </c>
      <c r="F61" s="19" t="s">
        <v>679</v>
      </c>
      <c r="G61" s="19" t="s">
        <v>711</v>
      </c>
      <c r="H61" s="19" t="s">
        <v>714</v>
      </c>
      <c r="I61" s="8" t="s">
        <v>713</v>
      </c>
      <c r="J61" s="60" t="s">
        <v>815</v>
      </c>
      <c r="K61" s="8"/>
      <c r="L61" s="19" t="s">
        <v>720</v>
      </c>
      <c r="M61" s="8"/>
      <c r="N61" s="34" t="s">
        <v>374</v>
      </c>
      <c r="O61" s="22"/>
      <c r="P61" s="34"/>
      <c r="Q61" s="22"/>
      <c r="R61" s="35"/>
      <c r="S61" s="5" t="s">
        <v>375</v>
      </c>
      <c r="T61" s="4"/>
      <c r="U61" s="86">
        <v>1</v>
      </c>
    </row>
    <row r="62" spans="1:21" hidden="1" x14ac:dyDescent="0.45">
      <c r="A62" s="33">
        <v>55</v>
      </c>
      <c r="B62" s="5" t="s">
        <v>118</v>
      </c>
      <c r="C62" s="15" t="s">
        <v>154</v>
      </c>
      <c r="D62" s="8" t="s">
        <v>1</v>
      </c>
      <c r="E62" s="15" t="s">
        <v>234</v>
      </c>
      <c r="F62" s="19" t="s">
        <v>679</v>
      </c>
      <c r="G62" s="19" t="s">
        <v>711</v>
      </c>
      <c r="H62" s="19" t="s">
        <v>714</v>
      </c>
      <c r="I62" s="8" t="s">
        <v>713</v>
      </c>
      <c r="J62" s="60" t="s">
        <v>815</v>
      </c>
      <c r="K62" s="8"/>
      <c r="L62" s="19" t="s">
        <v>720</v>
      </c>
      <c r="M62" s="8"/>
      <c r="N62" s="34" t="s">
        <v>374</v>
      </c>
      <c r="O62" s="22"/>
      <c r="P62" s="34"/>
      <c r="Q62" s="22"/>
      <c r="R62" s="35"/>
      <c r="S62" s="5" t="s">
        <v>375</v>
      </c>
      <c r="T62" s="4"/>
      <c r="U62" s="86">
        <v>1</v>
      </c>
    </row>
    <row r="63" spans="1:21" hidden="1" x14ac:dyDescent="0.45">
      <c r="A63" s="33">
        <v>56</v>
      </c>
      <c r="B63" s="5" t="s">
        <v>118</v>
      </c>
      <c r="C63" s="15" t="s">
        <v>155</v>
      </c>
      <c r="D63" s="8" t="s">
        <v>1</v>
      </c>
      <c r="E63" s="15" t="s">
        <v>234</v>
      </c>
      <c r="F63" s="19" t="s">
        <v>679</v>
      </c>
      <c r="G63" s="19" t="s">
        <v>711</v>
      </c>
      <c r="H63" s="19" t="s">
        <v>714</v>
      </c>
      <c r="I63" s="8" t="s">
        <v>713</v>
      </c>
      <c r="J63" s="60" t="s">
        <v>815</v>
      </c>
      <c r="K63" s="8"/>
      <c r="L63" s="19" t="s">
        <v>720</v>
      </c>
      <c r="M63" s="8"/>
      <c r="N63" s="34" t="s">
        <v>374</v>
      </c>
      <c r="O63" s="22"/>
      <c r="P63" s="34"/>
      <c r="Q63" s="22"/>
      <c r="R63" s="35"/>
      <c r="S63" s="5" t="s">
        <v>375</v>
      </c>
      <c r="T63" s="4"/>
      <c r="U63" s="86">
        <v>1</v>
      </c>
    </row>
    <row r="64" spans="1:21" hidden="1" x14ac:dyDescent="0.45">
      <c r="A64" s="33">
        <v>57</v>
      </c>
      <c r="B64" s="5" t="s">
        <v>118</v>
      </c>
      <c r="C64" s="15" t="s">
        <v>156</v>
      </c>
      <c r="D64" s="8" t="s">
        <v>1</v>
      </c>
      <c r="E64" s="15" t="s">
        <v>234</v>
      </c>
      <c r="F64" s="60" t="s">
        <v>678</v>
      </c>
      <c r="G64" s="19" t="s">
        <v>711</v>
      </c>
      <c r="H64" s="19" t="s">
        <v>714</v>
      </c>
      <c r="I64" s="8" t="s">
        <v>713</v>
      </c>
      <c r="J64" s="60" t="s">
        <v>815</v>
      </c>
      <c r="K64" s="8"/>
      <c r="L64" s="19" t="s">
        <v>720</v>
      </c>
      <c r="M64" s="8"/>
      <c r="N64" s="34" t="s">
        <v>374</v>
      </c>
      <c r="O64" s="22"/>
      <c r="P64" s="34"/>
      <c r="Q64" s="22"/>
      <c r="R64" s="35"/>
      <c r="S64" s="5" t="s">
        <v>375</v>
      </c>
      <c r="T64" s="4"/>
      <c r="U64" s="86">
        <v>1</v>
      </c>
    </row>
    <row r="65" spans="1:21" hidden="1" x14ac:dyDescent="0.45">
      <c r="A65" s="33">
        <v>58</v>
      </c>
      <c r="B65" s="5" t="s">
        <v>118</v>
      </c>
      <c r="C65" s="15" t="s">
        <v>157</v>
      </c>
      <c r="D65" s="8" t="s">
        <v>1</v>
      </c>
      <c r="E65" s="15" t="s">
        <v>234</v>
      </c>
      <c r="F65" s="60" t="s">
        <v>678</v>
      </c>
      <c r="G65" s="19" t="s">
        <v>711</v>
      </c>
      <c r="H65" s="19" t="s">
        <v>714</v>
      </c>
      <c r="I65" s="8" t="s">
        <v>713</v>
      </c>
      <c r="J65" s="60" t="s">
        <v>815</v>
      </c>
      <c r="K65" s="8"/>
      <c r="L65" s="19" t="s">
        <v>720</v>
      </c>
      <c r="M65" s="82"/>
      <c r="N65" s="34" t="s">
        <v>374</v>
      </c>
      <c r="O65" s="22"/>
      <c r="P65" s="34"/>
      <c r="Q65" s="22"/>
      <c r="R65" s="35"/>
      <c r="S65" s="5" t="s">
        <v>375</v>
      </c>
      <c r="T65" s="4"/>
      <c r="U65" s="86">
        <v>1</v>
      </c>
    </row>
    <row r="66" spans="1:21" hidden="1" x14ac:dyDescent="0.45">
      <c r="A66" s="33">
        <v>59</v>
      </c>
      <c r="B66" s="5" t="s">
        <v>118</v>
      </c>
      <c r="C66" s="15" t="s">
        <v>158</v>
      </c>
      <c r="D66" s="8" t="s">
        <v>1</v>
      </c>
      <c r="E66" s="15" t="s">
        <v>234</v>
      </c>
      <c r="F66" s="60" t="s">
        <v>678</v>
      </c>
      <c r="G66" s="19" t="s">
        <v>711</v>
      </c>
      <c r="H66" s="19" t="s">
        <v>714</v>
      </c>
      <c r="I66" s="8" t="s">
        <v>713</v>
      </c>
      <c r="J66" s="60" t="s">
        <v>815</v>
      </c>
      <c r="K66" s="8"/>
      <c r="L66" s="19" t="s">
        <v>720</v>
      </c>
      <c r="M66" s="8"/>
      <c r="N66" s="34" t="s">
        <v>374</v>
      </c>
      <c r="O66" s="22"/>
      <c r="P66" s="34"/>
      <c r="Q66" s="22"/>
      <c r="R66" s="35"/>
      <c r="S66" s="5" t="s">
        <v>375</v>
      </c>
      <c r="T66" s="4"/>
      <c r="U66" s="86">
        <v>1</v>
      </c>
    </row>
    <row r="67" spans="1:21" hidden="1" x14ac:dyDescent="0.45">
      <c r="A67" s="33">
        <v>60</v>
      </c>
      <c r="B67" s="5" t="s">
        <v>118</v>
      </c>
      <c r="C67" s="15" t="s">
        <v>159</v>
      </c>
      <c r="D67" s="59" t="s">
        <v>1</v>
      </c>
      <c r="E67" s="15" t="s">
        <v>234</v>
      </c>
      <c r="F67" s="60" t="s">
        <v>678</v>
      </c>
      <c r="G67" s="19" t="s">
        <v>711</v>
      </c>
      <c r="H67" s="19" t="s">
        <v>714</v>
      </c>
      <c r="I67" s="8" t="s">
        <v>713</v>
      </c>
      <c r="J67" s="60" t="s">
        <v>815</v>
      </c>
      <c r="K67" s="8"/>
      <c r="L67" s="19" t="s">
        <v>720</v>
      </c>
      <c r="M67" s="8"/>
      <c r="N67" s="34" t="s">
        <v>374</v>
      </c>
      <c r="O67" s="22"/>
      <c r="P67" s="34"/>
      <c r="Q67" s="22"/>
      <c r="R67" s="35"/>
      <c r="S67" s="5" t="s">
        <v>375</v>
      </c>
      <c r="T67" s="4"/>
      <c r="U67" s="86">
        <v>1</v>
      </c>
    </row>
    <row r="68" spans="1:21" ht="36" hidden="1" x14ac:dyDescent="0.45">
      <c r="A68" s="33">
        <v>61</v>
      </c>
      <c r="B68" s="5" t="s">
        <v>35</v>
      </c>
      <c r="C68" s="15" t="s">
        <v>143</v>
      </c>
      <c r="D68" s="8" t="s">
        <v>1</v>
      </c>
      <c r="E68" s="15" t="s">
        <v>234</v>
      </c>
      <c r="F68" s="19" t="s">
        <v>679</v>
      </c>
      <c r="G68" s="86" t="s">
        <v>679</v>
      </c>
      <c r="H68" s="86" t="s">
        <v>693</v>
      </c>
      <c r="I68" s="71" t="s">
        <v>694</v>
      </c>
      <c r="J68" s="60" t="s">
        <v>690</v>
      </c>
      <c r="K68" s="71"/>
      <c r="L68" s="19" t="s">
        <v>720</v>
      </c>
      <c r="M68" s="71"/>
      <c r="N68" s="34"/>
      <c r="O68" s="22"/>
      <c r="P68" s="34" t="s">
        <v>397</v>
      </c>
      <c r="Q68" s="22">
        <v>16</v>
      </c>
      <c r="R68" s="35" t="s">
        <v>398</v>
      </c>
      <c r="S68" s="5" t="s">
        <v>395</v>
      </c>
      <c r="T68" s="4"/>
      <c r="U68" s="86">
        <v>1</v>
      </c>
    </row>
    <row r="69" spans="1:21" ht="36" hidden="1" x14ac:dyDescent="0.45">
      <c r="A69" s="33">
        <v>62</v>
      </c>
      <c r="B69" s="53" t="s">
        <v>35</v>
      </c>
      <c r="C69" s="46" t="s">
        <v>185</v>
      </c>
      <c r="D69" s="71" t="s">
        <v>1</v>
      </c>
      <c r="E69" s="46" t="s">
        <v>236</v>
      </c>
      <c r="F69" s="19" t="s">
        <v>679</v>
      </c>
      <c r="G69" s="86" t="s">
        <v>679</v>
      </c>
      <c r="H69" s="86" t="s">
        <v>695</v>
      </c>
      <c r="I69" s="71" t="s">
        <v>696</v>
      </c>
      <c r="J69" s="86" t="s">
        <v>720</v>
      </c>
      <c r="K69" s="71"/>
      <c r="L69" s="19" t="s">
        <v>720</v>
      </c>
      <c r="M69" s="71"/>
      <c r="N69" s="47" t="s">
        <v>420</v>
      </c>
      <c r="O69" s="48">
        <v>28</v>
      </c>
      <c r="P69" s="47"/>
      <c r="Q69" s="48"/>
      <c r="R69" s="32"/>
      <c r="S69" s="52" t="s">
        <v>253</v>
      </c>
      <c r="T69" s="52"/>
      <c r="U69" s="86">
        <v>1</v>
      </c>
    </row>
    <row r="70" spans="1:21" hidden="1" x14ac:dyDescent="0.45">
      <c r="A70" s="33">
        <v>63</v>
      </c>
      <c r="B70" s="5" t="s">
        <v>35</v>
      </c>
      <c r="C70" s="15" t="s">
        <v>187</v>
      </c>
      <c r="D70" s="8" t="s">
        <v>1</v>
      </c>
      <c r="E70" s="15" t="s">
        <v>234</v>
      </c>
      <c r="F70" s="19" t="s">
        <v>679</v>
      </c>
      <c r="G70" s="86" t="s">
        <v>679</v>
      </c>
      <c r="H70" s="86" t="s">
        <v>695</v>
      </c>
      <c r="I70" s="71" t="s">
        <v>696</v>
      </c>
      <c r="J70" s="86" t="s">
        <v>720</v>
      </c>
      <c r="K70" s="71"/>
      <c r="L70" s="19" t="s">
        <v>720</v>
      </c>
      <c r="M70" s="71"/>
      <c r="N70" s="34"/>
      <c r="O70" s="22"/>
      <c r="P70" s="34" t="s">
        <v>421</v>
      </c>
      <c r="Q70" s="22">
        <v>1</v>
      </c>
      <c r="R70" s="35" t="s">
        <v>421</v>
      </c>
      <c r="S70" s="5" t="s">
        <v>395</v>
      </c>
      <c r="T70" s="4"/>
      <c r="U70" s="86">
        <v>1</v>
      </c>
    </row>
    <row r="71" spans="1:21" hidden="1" x14ac:dyDescent="0.45">
      <c r="A71" s="33">
        <v>64</v>
      </c>
      <c r="B71" s="5" t="s">
        <v>35</v>
      </c>
      <c r="C71" s="15" t="s">
        <v>188</v>
      </c>
      <c r="D71" s="8" t="s">
        <v>1</v>
      </c>
      <c r="E71" s="15" t="s">
        <v>234</v>
      </c>
      <c r="F71" s="19" t="s">
        <v>679</v>
      </c>
      <c r="G71" s="86" t="s">
        <v>679</v>
      </c>
      <c r="H71" s="86" t="s">
        <v>695</v>
      </c>
      <c r="I71" s="71" t="s">
        <v>696</v>
      </c>
      <c r="J71" s="86" t="s">
        <v>720</v>
      </c>
      <c r="K71" s="71"/>
      <c r="L71" s="19" t="s">
        <v>720</v>
      </c>
      <c r="M71" s="71"/>
      <c r="N71" s="34"/>
      <c r="O71" s="22"/>
      <c r="P71" s="34" t="s">
        <v>421</v>
      </c>
      <c r="Q71" s="22">
        <v>1</v>
      </c>
      <c r="R71" s="35" t="s">
        <v>421</v>
      </c>
      <c r="S71" s="5" t="s">
        <v>395</v>
      </c>
      <c r="T71" s="4"/>
      <c r="U71" s="86">
        <v>1</v>
      </c>
    </row>
    <row r="72" spans="1:21" hidden="1" x14ac:dyDescent="0.45">
      <c r="A72" s="33">
        <v>65</v>
      </c>
      <c r="B72" s="5" t="s">
        <v>35</v>
      </c>
      <c r="C72" s="15" t="s">
        <v>192</v>
      </c>
      <c r="D72" s="8" t="s">
        <v>1</v>
      </c>
      <c r="E72" s="15" t="s">
        <v>234</v>
      </c>
      <c r="F72" s="19" t="s">
        <v>679</v>
      </c>
      <c r="G72" s="86" t="s">
        <v>679</v>
      </c>
      <c r="H72" s="86" t="s">
        <v>695</v>
      </c>
      <c r="I72" s="71" t="s">
        <v>696</v>
      </c>
      <c r="J72" s="86" t="s">
        <v>720</v>
      </c>
      <c r="K72" s="71"/>
      <c r="L72" s="19" t="s">
        <v>720</v>
      </c>
      <c r="M72" s="71"/>
      <c r="N72" s="34"/>
      <c r="O72" s="22"/>
      <c r="P72" s="34" t="s">
        <v>421</v>
      </c>
      <c r="Q72" s="22">
        <v>1</v>
      </c>
      <c r="R72" s="35" t="s">
        <v>421</v>
      </c>
      <c r="S72" s="5" t="s">
        <v>395</v>
      </c>
      <c r="T72" s="5"/>
      <c r="U72" s="86">
        <v>1</v>
      </c>
    </row>
    <row r="73" spans="1:21" hidden="1" x14ac:dyDescent="0.45">
      <c r="A73" s="33">
        <v>66</v>
      </c>
      <c r="B73" s="5" t="s">
        <v>35</v>
      </c>
      <c r="C73" s="15" t="s">
        <v>193</v>
      </c>
      <c r="D73" s="8" t="s">
        <v>1</v>
      </c>
      <c r="E73" s="15" t="s">
        <v>234</v>
      </c>
      <c r="F73" s="19" t="s">
        <v>679</v>
      </c>
      <c r="G73" s="86" t="s">
        <v>679</v>
      </c>
      <c r="H73" s="86" t="s">
        <v>695</v>
      </c>
      <c r="I73" s="71" t="s">
        <v>696</v>
      </c>
      <c r="J73" s="86" t="s">
        <v>720</v>
      </c>
      <c r="K73" s="71"/>
      <c r="L73" s="19" t="s">
        <v>720</v>
      </c>
      <c r="M73" s="71"/>
      <c r="N73" s="34"/>
      <c r="O73" s="22"/>
      <c r="P73" s="34" t="s">
        <v>421</v>
      </c>
      <c r="Q73" s="22">
        <v>1</v>
      </c>
      <c r="R73" s="35" t="s">
        <v>421</v>
      </c>
      <c r="S73" s="5" t="s">
        <v>395</v>
      </c>
      <c r="T73" s="5"/>
      <c r="U73" s="86">
        <v>1</v>
      </c>
    </row>
    <row r="74" spans="1:21" hidden="1" x14ac:dyDescent="0.45">
      <c r="A74" s="33">
        <v>67</v>
      </c>
      <c r="B74" s="5" t="s">
        <v>35</v>
      </c>
      <c r="C74" s="15" t="s">
        <v>222</v>
      </c>
      <c r="D74" s="8" t="s">
        <v>1</v>
      </c>
      <c r="E74" s="15" t="s">
        <v>234</v>
      </c>
      <c r="F74" s="19" t="s">
        <v>679</v>
      </c>
      <c r="G74" s="86" t="s">
        <v>679</v>
      </c>
      <c r="H74" s="86" t="s">
        <v>695</v>
      </c>
      <c r="I74" s="71" t="s">
        <v>696</v>
      </c>
      <c r="J74" s="86" t="s">
        <v>720</v>
      </c>
      <c r="K74" s="71"/>
      <c r="L74" s="19" t="s">
        <v>720</v>
      </c>
      <c r="M74" s="71"/>
      <c r="N74" s="34"/>
      <c r="O74" s="22"/>
      <c r="P74" s="34" t="s">
        <v>422</v>
      </c>
      <c r="Q74" s="22">
        <v>2</v>
      </c>
      <c r="R74" s="35" t="s">
        <v>422</v>
      </c>
      <c r="S74" s="5" t="s">
        <v>423</v>
      </c>
      <c r="T74" s="5"/>
      <c r="U74" s="86">
        <v>1</v>
      </c>
    </row>
    <row r="75" spans="1:21" ht="36" hidden="1" x14ac:dyDescent="0.45">
      <c r="A75" s="33">
        <v>68</v>
      </c>
      <c r="B75" s="53" t="s">
        <v>500</v>
      </c>
      <c r="C75" s="53" t="s">
        <v>498</v>
      </c>
      <c r="D75" s="83" t="s">
        <v>529</v>
      </c>
      <c r="E75" s="46" t="s">
        <v>236</v>
      </c>
      <c r="F75" s="19" t="s">
        <v>679</v>
      </c>
      <c r="G75" s="114" t="s">
        <v>774</v>
      </c>
      <c r="H75" s="83" t="s">
        <v>779</v>
      </c>
      <c r="I75" s="71" t="s">
        <v>778</v>
      </c>
      <c r="J75" s="86" t="s">
        <v>720</v>
      </c>
      <c r="K75" s="71"/>
      <c r="L75" s="19" t="s">
        <v>720</v>
      </c>
      <c r="M75" s="71"/>
      <c r="N75" s="47" t="s">
        <v>589</v>
      </c>
      <c r="O75" s="48">
        <v>5</v>
      </c>
      <c r="P75" s="47" t="s">
        <v>588</v>
      </c>
      <c r="Q75" s="48">
        <v>39</v>
      </c>
      <c r="R75" s="53"/>
      <c r="S75" s="53" t="s">
        <v>235</v>
      </c>
      <c r="T75" s="53"/>
      <c r="U75" s="86">
        <v>1</v>
      </c>
    </row>
    <row r="76" spans="1:21" ht="54" hidden="1" x14ac:dyDescent="0.45">
      <c r="A76" s="33">
        <v>69</v>
      </c>
      <c r="B76" s="53" t="s">
        <v>500</v>
      </c>
      <c r="C76" s="53" t="s">
        <v>501</v>
      </c>
      <c r="D76" s="83" t="s">
        <v>529</v>
      </c>
      <c r="E76" s="46" t="s">
        <v>236</v>
      </c>
      <c r="F76" s="19" t="s">
        <v>679</v>
      </c>
      <c r="G76" s="114" t="s">
        <v>774</v>
      </c>
      <c r="H76" s="83" t="s">
        <v>779</v>
      </c>
      <c r="I76" s="71" t="s">
        <v>778</v>
      </c>
      <c r="J76" s="86" t="s">
        <v>720</v>
      </c>
      <c r="K76" s="71"/>
      <c r="L76" s="19" t="s">
        <v>720</v>
      </c>
      <c r="M76" s="71"/>
      <c r="N76" s="47" t="s">
        <v>502</v>
      </c>
      <c r="O76" s="48">
        <v>1</v>
      </c>
      <c r="P76" s="47" t="s">
        <v>503</v>
      </c>
      <c r="Q76" s="48">
        <v>68</v>
      </c>
      <c r="R76" s="53"/>
      <c r="S76" s="53" t="s">
        <v>235</v>
      </c>
      <c r="T76" s="53"/>
      <c r="U76" s="86">
        <v>1</v>
      </c>
    </row>
    <row r="77" spans="1:21" ht="36" hidden="1" x14ac:dyDescent="0.45">
      <c r="A77" s="33">
        <v>70</v>
      </c>
      <c r="B77" s="5" t="s">
        <v>500</v>
      </c>
      <c r="C77" s="5" t="s">
        <v>504</v>
      </c>
      <c r="D77" s="122" t="s">
        <v>529</v>
      </c>
      <c r="E77" s="15" t="s">
        <v>234</v>
      </c>
      <c r="F77" s="19" t="s">
        <v>679</v>
      </c>
      <c r="G77" s="114" t="s">
        <v>774</v>
      </c>
      <c r="H77" s="83" t="s">
        <v>779</v>
      </c>
      <c r="I77" s="71" t="s">
        <v>778</v>
      </c>
      <c r="J77" s="86" t="s">
        <v>720</v>
      </c>
      <c r="K77" s="71"/>
      <c r="L77" s="19" t="s">
        <v>720</v>
      </c>
      <c r="M77" s="71"/>
      <c r="N77" s="34"/>
      <c r="O77" s="22"/>
      <c r="P77" s="34" t="s">
        <v>505</v>
      </c>
      <c r="Q77" s="22">
        <v>14</v>
      </c>
      <c r="R77" s="5"/>
      <c r="S77" s="5" t="s">
        <v>235</v>
      </c>
      <c r="T77" s="5"/>
      <c r="U77" s="86">
        <v>1</v>
      </c>
    </row>
    <row r="78" spans="1:21" ht="36" hidden="1" x14ac:dyDescent="0.45">
      <c r="A78" s="33">
        <v>71</v>
      </c>
      <c r="B78" s="53" t="s">
        <v>500</v>
      </c>
      <c r="C78" s="53" t="s">
        <v>506</v>
      </c>
      <c r="D78" s="83" t="s">
        <v>529</v>
      </c>
      <c r="E78" s="46" t="s">
        <v>236</v>
      </c>
      <c r="F78" s="19" t="s">
        <v>679</v>
      </c>
      <c r="G78" s="114" t="s">
        <v>774</v>
      </c>
      <c r="H78" s="83" t="s">
        <v>779</v>
      </c>
      <c r="I78" s="71" t="s">
        <v>778</v>
      </c>
      <c r="J78" s="86" t="s">
        <v>720</v>
      </c>
      <c r="K78" s="71"/>
      <c r="L78" s="19" t="s">
        <v>720</v>
      </c>
      <c r="M78" s="71"/>
      <c r="N78" s="47" t="s">
        <v>499</v>
      </c>
      <c r="O78" s="48">
        <v>2</v>
      </c>
      <c r="P78" s="47" t="s">
        <v>507</v>
      </c>
      <c r="Q78" s="48">
        <v>10</v>
      </c>
      <c r="R78" s="53"/>
      <c r="S78" s="53" t="s">
        <v>235</v>
      </c>
      <c r="T78" s="53"/>
      <c r="U78" s="86">
        <v>1</v>
      </c>
    </row>
    <row r="79" spans="1:21" ht="36" hidden="1" x14ac:dyDescent="0.45">
      <c r="A79" s="33">
        <v>72</v>
      </c>
      <c r="B79" s="5" t="s">
        <v>500</v>
      </c>
      <c r="C79" s="5" t="s">
        <v>508</v>
      </c>
      <c r="D79" s="122" t="s">
        <v>529</v>
      </c>
      <c r="E79" s="15" t="s">
        <v>234</v>
      </c>
      <c r="F79" s="19" t="s">
        <v>679</v>
      </c>
      <c r="G79" s="114" t="s">
        <v>774</v>
      </c>
      <c r="H79" s="83" t="s">
        <v>779</v>
      </c>
      <c r="I79" s="71" t="s">
        <v>778</v>
      </c>
      <c r="J79" s="86" t="s">
        <v>720</v>
      </c>
      <c r="K79" s="71"/>
      <c r="L79" s="19" t="s">
        <v>720</v>
      </c>
      <c r="M79" s="71"/>
      <c r="N79" s="34"/>
      <c r="O79" s="22"/>
      <c r="P79" s="34" t="s">
        <v>509</v>
      </c>
      <c r="Q79" s="22">
        <v>2</v>
      </c>
      <c r="R79" s="5"/>
      <c r="S79" s="5" t="s">
        <v>235</v>
      </c>
      <c r="T79" s="5"/>
      <c r="U79" s="86">
        <v>1</v>
      </c>
    </row>
    <row r="80" spans="1:21" ht="36" hidden="1" x14ac:dyDescent="0.45">
      <c r="A80" s="33">
        <v>73</v>
      </c>
      <c r="B80" s="5" t="s">
        <v>500</v>
      </c>
      <c r="C80" s="5" t="s">
        <v>510</v>
      </c>
      <c r="D80" s="122" t="s">
        <v>529</v>
      </c>
      <c r="E80" s="15" t="s">
        <v>234</v>
      </c>
      <c r="F80" s="19" t="s">
        <v>679</v>
      </c>
      <c r="G80" s="114" t="s">
        <v>774</v>
      </c>
      <c r="H80" s="83" t="s">
        <v>779</v>
      </c>
      <c r="I80" s="71" t="s">
        <v>778</v>
      </c>
      <c r="J80" s="86" t="s">
        <v>720</v>
      </c>
      <c r="K80" s="71"/>
      <c r="L80" s="19" t="s">
        <v>720</v>
      </c>
      <c r="M80" s="71"/>
      <c r="N80" s="34"/>
      <c r="O80" s="22"/>
      <c r="P80" s="34" t="s">
        <v>511</v>
      </c>
      <c r="Q80" s="22">
        <v>20</v>
      </c>
      <c r="R80" s="5"/>
      <c r="S80" s="5" t="s">
        <v>235</v>
      </c>
      <c r="T80" s="5"/>
      <c r="U80" s="86">
        <v>1</v>
      </c>
    </row>
    <row r="81" spans="1:21" ht="36" hidden="1" x14ac:dyDescent="0.45">
      <c r="A81" s="33">
        <v>74</v>
      </c>
      <c r="B81" s="5" t="s">
        <v>500</v>
      </c>
      <c r="C81" s="5" t="s">
        <v>512</v>
      </c>
      <c r="D81" s="122" t="s">
        <v>529</v>
      </c>
      <c r="E81" s="15" t="s">
        <v>234</v>
      </c>
      <c r="F81" s="19" t="s">
        <v>679</v>
      </c>
      <c r="G81" s="114" t="s">
        <v>774</v>
      </c>
      <c r="H81" s="83" t="s">
        <v>779</v>
      </c>
      <c r="I81" s="71" t="s">
        <v>778</v>
      </c>
      <c r="J81" s="86" t="s">
        <v>720</v>
      </c>
      <c r="K81" s="71"/>
      <c r="L81" s="19" t="s">
        <v>720</v>
      </c>
      <c r="M81" s="71"/>
      <c r="N81" s="34"/>
      <c r="O81" s="22"/>
      <c r="P81" s="34" t="s">
        <v>509</v>
      </c>
      <c r="Q81" s="22">
        <v>2</v>
      </c>
      <c r="R81" s="5"/>
      <c r="S81" s="5" t="s">
        <v>235</v>
      </c>
      <c r="T81" s="5"/>
      <c r="U81" s="86">
        <v>1</v>
      </c>
    </row>
    <row r="82" spans="1:21" ht="36" hidden="1" x14ac:dyDescent="0.45">
      <c r="A82" s="33">
        <v>75</v>
      </c>
      <c r="B82" s="5" t="s">
        <v>500</v>
      </c>
      <c r="C82" s="5" t="s">
        <v>513</v>
      </c>
      <c r="D82" s="122" t="s">
        <v>529</v>
      </c>
      <c r="E82" s="15" t="s">
        <v>234</v>
      </c>
      <c r="F82" s="19" t="s">
        <v>679</v>
      </c>
      <c r="G82" s="114" t="s">
        <v>774</v>
      </c>
      <c r="H82" s="83" t="s">
        <v>779</v>
      </c>
      <c r="I82" s="71" t="s">
        <v>778</v>
      </c>
      <c r="J82" s="86" t="s">
        <v>720</v>
      </c>
      <c r="K82" s="71"/>
      <c r="L82" s="19" t="s">
        <v>720</v>
      </c>
      <c r="M82" s="71"/>
      <c r="N82" s="34"/>
      <c r="O82" s="22"/>
      <c r="P82" s="34" t="s">
        <v>514</v>
      </c>
      <c r="Q82" s="22">
        <v>18</v>
      </c>
      <c r="R82" s="5"/>
      <c r="S82" s="5" t="s">
        <v>235</v>
      </c>
      <c r="T82" s="5"/>
      <c r="U82" s="86">
        <v>1</v>
      </c>
    </row>
    <row r="83" spans="1:21" ht="36" hidden="1" x14ac:dyDescent="0.45">
      <c r="A83" s="33">
        <v>76</v>
      </c>
      <c r="B83" s="5" t="s">
        <v>500</v>
      </c>
      <c r="C83" s="5" t="s">
        <v>515</v>
      </c>
      <c r="D83" s="122" t="s">
        <v>529</v>
      </c>
      <c r="E83" s="15" t="s">
        <v>234</v>
      </c>
      <c r="F83" s="19" t="s">
        <v>679</v>
      </c>
      <c r="G83" s="114" t="s">
        <v>774</v>
      </c>
      <c r="H83" s="83" t="s">
        <v>779</v>
      </c>
      <c r="I83" s="71" t="s">
        <v>778</v>
      </c>
      <c r="J83" s="86" t="s">
        <v>720</v>
      </c>
      <c r="K83" s="71"/>
      <c r="L83" s="19" t="s">
        <v>720</v>
      </c>
      <c r="M83" s="71"/>
      <c r="N83" s="34"/>
      <c r="O83" s="22"/>
      <c r="P83" s="34" t="s">
        <v>516</v>
      </c>
      <c r="Q83" s="22">
        <v>1</v>
      </c>
      <c r="R83" s="5"/>
      <c r="S83" s="5" t="s">
        <v>235</v>
      </c>
      <c r="T83" s="5"/>
      <c r="U83" s="86">
        <v>1</v>
      </c>
    </row>
    <row r="84" spans="1:21" ht="36" hidden="1" x14ac:dyDescent="0.45">
      <c r="A84" s="33">
        <v>77</v>
      </c>
      <c r="B84" s="5" t="s">
        <v>500</v>
      </c>
      <c r="C84" s="5" t="s">
        <v>517</v>
      </c>
      <c r="D84" s="122" t="s">
        <v>529</v>
      </c>
      <c r="E84" s="15" t="s">
        <v>234</v>
      </c>
      <c r="F84" s="19" t="s">
        <v>679</v>
      </c>
      <c r="G84" s="114" t="s">
        <v>774</v>
      </c>
      <c r="H84" s="83" t="s">
        <v>779</v>
      </c>
      <c r="I84" s="71" t="s">
        <v>778</v>
      </c>
      <c r="J84" s="86" t="s">
        <v>720</v>
      </c>
      <c r="K84" s="71"/>
      <c r="L84" s="19" t="s">
        <v>720</v>
      </c>
      <c r="M84" s="71"/>
      <c r="N84" s="34"/>
      <c r="O84" s="22"/>
      <c r="P84" s="34" t="s">
        <v>509</v>
      </c>
      <c r="Q84" s="22">
        <v>2</v>
      </c>
      <c r="R84" s="5"/>
      <c r="S84" s="5" t="s">
        <v>235</v>
      </c>
      <c r="T84" s="5"/>
      <c r="U84" s="86">
        <v>1</v>
      </c>
    </row>
    <row r="85" spans="1:21" ht="36" hidden="1" x14ac:dyDescent="0.45">
      <c r="A85" s="33">
        <v>78</v>
      </c>
      <c r="B85" s="53" t="s">
        <v>500</v>
      </c>
      <c r="C85" s="53" t="s">
        <v>518</v>
      </c>
      <c r="D85" s="83" t="s">
        <v>529</v>
      </c>
      <c r="E85" s="46" t="s">
        <v>236</v>
      </c>
      <c r="F85" s="19" t="s">
        <v>679</v>
      </c>
      <c r="G85" s="114" t="s">
        <v>774</v>
      </c>
      <c r="H85" s="83" t="s">
        <v>779</v>
      </c>
      <c r="I85" s="71" t="s">
        <v>778</v>
      </c>
      <c r="J85" s="86" t="s">
        <v>720</v>
      </c>
      <c r="K85" s="71"/>
      <c r="L85" s="19" t="s">
        <v>720</v>
      </c>
      <c r="M85" s="71"/>
      <c r="N85" s="47" t="s">
        <v>519</v>
      </c>
      <c r="O85" s="48">
        <v>1</v>
      </c>
      <c r="P85" s="47" t="s">
        <v>516</v>
      </c>
      <c r="Q85" s="48">
        <v>1</v>
      </c>
      <c r="R85" s="53"/>
      <c r="S85" s="53" t="s">
        <v>235</v>
      </c>
      <c r="T85" s="53"/>
      <c r="U85" s="86">
        <v>1</v>
      </c>
    </row>
    <row r="86" spans="1:21" ht="36" hidden="1" x14ac:dyDescent="0.45">
      <c r="A86" s="33">
        <v>79</v>
      </c>
      <c r="B86" s="5" t="s">
        <v>500</v>
      </c>
      <c r="C86" s="5" t="s">
        <v>520</v>
      </c>
      <c r="D86" s="122" t="s">
        <v>529</v>
      </c>
      <c r="E86" s="15" t="s">
        <v>234</v>
      </c>
      <c r="F86" s="19" t="s">
        <v>679</v>
      </c>
      <c r="G86" s="114" t="s">
        <v>774</v>
      </c>
      <c r="H86" s="83" t="s">
        <v>779</v>
      </c>
      <c r="I86" s="71" t="s">
        <v>778</v>
      </c>
      <c r="J86" s="86" t="s">
        <v>720</v>
      </c>
      <c r="K86" s="71"/>
      <c r="L86" s="19" t="s">
        <v>720</v>
      </c>
      <c r="M86" s="71"/>
      <c r="N86" s="34"/>
      <c r="O86" s="22"/>
      <c r="P86" s="34" t="s">
        <v>521</v>
      </c>
      <c r="Q86" s="22">
        <v>63</v>
      </c>
      <c r="R86" s="5"/>
      <c r="S86" s="5" t="s">
        <v>235</v>
      </c>
      <c r="T86" s="5"/>
      <c r="U86" s="86">
        <v>1</v>
      </c>
    </row>
    <row r="87" spans="1:21" ht="36" hidden="1" x14ac:dyDescent="0.45">
      <c r="A87" s="33">
        <v>80</v>
      </c>
      <c r="B87" s="5" t="s">
        <v>500</v>
      </c>
      <c r="C87" s="5" t="s">
        <v>522</v>
      </c>
      <c r="D87" s="122" t="s">
        <v>529</v>
      </c>
      <c r="E87" s="15" t="s">
        <v>234</v>
      </c>
      <c r="F87" s="19" t="s">
        <v>679</v>
      </c>
      <c r="G87" s="114" t="s">
        <v>774</v>
      </c>
      <c r="H87" s="83" t="s">
        <v>779</v>
      </c>
      <c r="I87" s="71" t="s">
        <v>778</v>
      </c>
      <c r="J87" s="86" t="s">
        <v>720</v>
      </c>
      <c r="K87" s="71"/>
      <c r="L87" s="19" t="s">
        <v>720</v>
      </c>
      <c r="M87" s="71"/>
      <c r="N87" s="34"/>
      <c r="O87" s="22"/>
      <c r="P87" s="34" t="s">
        <v>523</v>
      </c>
      <c r="Q87" s="22">
        <v>12</v>
      </c>
      <c r="R87" s="5"/>
      <c r="S87" s="5" t="s">
        <v>235</v>
      </c>
      <c r="T87" s="5"/>
      <c r="U87" s="86">
        <v>1</v>
      </c>
    </row>
    <row r="88" spans="1:21" ht="36" hidden="1" x14ac:dyDescent="0.45">
      <c r="A88" s="33">
        <v>81</v>
      </c>
      <c r="B88" s="53" t="s">
        <v>500</v>
      </c>
      <c r="C88" s="53" t="s">
        <v>524</v>
      </c>
      <c r="D88" s="83" t="s">
        <v>529</v>
      </c>
      <c r="E88" s="46" t="s">
        <v>236</v>
      </c>
      <c r="F88" s="19" t="s">
        <v>679</v>
      </c>
      <c r="G88" s="114" t="s">
        <v>774</v>
      </c>
      <c r="H88" s="83" t="s">
        <v>779</v>
      </c>
      <c r="I88" s="71" t="s">
        <v>778</v>
      </c>
      <c r="J88" s="86" t="s">
        <v>720</v>
      </c>
      <c r="K88" s="71"/>
      <c r="L88" s="19" t="s">
        <v>720</v>
      </c>
      <c r="M88" s="71"/>
      <c r="N88" s="47" t="s">
        <v>525</v>
      </c>
      <c r="O88" s="48">
        <v>8</v>
      </c>
      <c r="P88" s="47" t="s">
        <v>509</v>
      </c>
      <c r="Q88" s="48">
        <v>2</v>
      </c>
      <c r="R88" s="53"/>
      <c r="S88" s="53" t="s">
        <v>235</v>
      </c>
      <c r="T88" s="53"/>
      <c r="U88" s="86">
        <v>1</v>
      </c>
    </row>
    <row r="89" spans="1:21" ht="36" hidden="1" x14ac:dyDescent="0.45">
      <c r="A89" s="33">
        <v>82</v>
      </c>
      <c r="B89" s="5" t="s">
        <v>500</v>
      </c>
      <c r="C89" s="5" t="s">
        <v>526</v>
      </c>
      <c r="D89" s="122" t="s">
        <v>529</v>
      </c>
      <c r="E89" s="15" t="s">
        <v>234</v>
      </c>
      <c r="F89" s="19" t="s">
        <v>679</v>
      </c>
      <c r="G89" s="114" t="s">
        <v>774</v>
      </c>
      <c r="H89" s="83" t="s">
        <v>779</v>
      </c>
      <c r="I89" s="71" t="s">
        <v>778</v>
      </c>
      <c r="J89" s="86" t="s">
        <v>720</v>
      </c>
      <c r="K89" s="71"/>
      <c r="L89" s="19" t="s">
        <v>720</v>
      </c>
      <c r="M89" s="71"/>
      <c r="N89" s="34"/>
      <c r="O89" s="22"/>
      <c r="P89" s="34" t="s">
        <v>516</v>
      </c>
      <c r="Q89" s="22">
        <v>1</v>
      </c>
      <c r="R89" s="5"/>
      <c r="S89" s="5" t="s">
        <v>235</v>
      </c>
      <c r="T89" s="5"/>
      <c r="U89" s="86">
        <v>1</v>
      </c>
    </row>
    <row r="90" spans="1:21" ht="36" hidden="1" x14ac:dyDescent="0.45">
      <c r="A90" s="33">
        <v>83</v>
      </c>
      <c r="B90" s="53" t="s">
        <v>500</v>
      </c>
      <c r="C90" s="53" t="s">
        <v>527</v>
      </c>
      <c r="D90" s="83" t="s">
        <v>529</v>
      </c>
      <c r="E90" s="46" t="s">
        <v>236</v>
      </c>
      <c r="F90" s="19" t="s">
        <v>679</v>
      </c>
      <c r="G90" s="114" t="s">
        <v>774</v>
      </c>
      <c r="H90" s="83" t="s">
        <v>779</v>
      </c>
      <c r="I90" s="71" t="s">
        <v>778</v>
      </c>
      <c r="J90" s="86" t="s">
        <v>720</v>
      </c>
      <c r="K90" s="71"/>
      <c r="L90" s="19" t="s">
        <v>720</v>
      </c>
      <c r="M90" s="71"/>
      <c r="N90" s="47" t="s">
        <v>528</v>
      </c>
      <c r="O90" s="48">
        <v>10</v>
      </c>
      <c r="P90" s="47" t="s">
        <v>509</v>
      </c>
      <c r="Q90" s="48">
        <v>2</v>
      </c>
      <c r="R90" s="53"/>
      <c r="S90" s="53" t="s">
        <v>235</v>
      </c>
      <c r="T90" s="53"/>
      <c r="U90" s="86">
        <v>1</v>
      </c>
    </row>
    <row r="91" spans="1:21" ht="36" hidden="1" x14ac:dyDescent="0.45">
      <c r="A91" s="33">
        <v>84</v>
      </c>
      <c r="B91" s="5" t="s">
        <v>122</v>
      </c>
      <c r="C91" s="15" t="s">
        <v>258</v>
      </c>
      <c r="D91" s="8" t="s">
        <v>123</v>
      </c>
      <c r="E91" s="15" t="s">
        <v>234</v>
      </c>
      <c r="F91" s="19" t="s">
        <v>679</v>
      </c>
      <c r="G91" s="104" t="s">
        <v>709</v>
      </c>
      <c r="H91" s="8" t="s">
        <v>708</v>
      </c>
      <c r="I91" s="71" t="s">
        <v>710</v>
      </c>
      <c r="J91" s="19" t="s">
        <v>811</v>
      </c>
      <c r="K91" s="71"/>
      <c r="L91" s="19" t="s">
        <v>720</v>
      </c>
      <c r="M91" s="71"/>
      <c r="N91" s="34"/>
      <c r="O91" s="22"/>
      <c r="P91" s="34" t="s">
        <v>292</v>
      </c>
      <c r="Q91" s="22">
        <f>29+2</f>
        <v>31</v>
      </c>
      <c r="R91" s="35"/>
      <c r="S91" s="5" t="s">
        <v>235</v>
      </c>
      <c r="T91" s="5"/>
      <c r="U91" s="86">
        <v>1</v>
      </c>
    </row>
    <row r="92" spans="1:21" ht="54" hidden="1" x14ac:dyDescent="0.45">
      <c r="A92" s="33">
        <v>85</v>
      </c>
      <c r="B92" s="5" t="s">
        <v>122</v>
      </c>
      <c r="C92" s="15" t="s">
        <v>272</v>
      </c>
      <c r="D92" s="8" t="s">
        <v>123</v>
      </c>
      <c r="E92" s="15" t="s">
        <v>234</v>
      </c>
      <c r="F92" s="19" t="s">
        <v>679</v>
      </c>
      <c r="G92" s="104" t="s">
        <v>709</v>
      </c>
      <c r="H92" s="8" t="s">
        <v>708</v>
      </c>
      <c r="I92" s="71" t="s">
        <v>710</v>
      </c>
      <c r="J92" s="19" t="s">
        <v>811</v>
      </c>
      <c r="K92" s="71" t="s">
        <v>823</v>
      </c>
      <c r="L92" s="19" t="s">
        <v>720</v>
      </c>
      <c r="M92" s="71"/>
      <c r="N92" s="34"/>
      <c r="O92" s="22"/>
      <c r="P92" s="34" t="s">
        <v>306</v>
      </c>
      <c r="Q92" s="22">
        <f>13+1+1</f>
        <v>15</v>
      </c>
      <c r="R92" s="35"/>
      <c r="S92" s="5" t="s">
        <v>235</v>
      </c>
      <c r="T92" s="5"/>
      <c r="U92" s="86">
        <v>1</v>
      </c>
    </row>
    <row r="93" spans="1:21" ht="36" hidden="1" x14ac:dyDescent="0.45">
      <c r="A93" s="33">
        <v>86</v>
      </c>
      <c r="B93" s="5" t="s">
        <v>122</v>
      </c>
      <c r="C93" s="15" t="s">
        <v>273</v>
      </c>
      <c r="D93" s="8" t="s">
        <v>123</v>
      </c>
      <c r="E93" s="15" t="s">
        <v>234</v>
      </c>
      <c r="F93" s="19" t="s">
        <v>679</v>
      </c>
      <c r="G93" s="104" t="s">
        <v>709</v>
      </c>
      <c r="H93" s="8" t="s">
        <v>708</v>
      </c>
      <c r="I93" s="71" t="s">
        <v>710</v>
      </c>
      <c r="J93" s="19" t="s">
        <v>811</v>
      </c>
      <c r="K93" s="71" t="s">
        <v>823</v>
      </c>
      <c r="L93" s="19" t="s">
        <v>720</v>
      </c>
      <c r="M93" s="71"/>
      <c r="N93" s="34"/>
      <c r="O93" s="22"/>
      <c r="P93" s="34" t="s">
        <v>307</v>
      </c>
      <c r="Q93" s="22">
        <f>46+2</f>
        <v>48</v>
      </c>
      <c r="R93" s="35"/>
      <c r="S93" s="5" t="s">
        <v>235</v>
      </c>
      <c r="T93" s="5"/>
      <c r="U93" s="86">
        <v>1</v>
      </c>
    </row>
    <row r="94" spans="1:21" ht="72" hidden="1" x14ac:dyDescent="0.45">
      <c r="A94" s="33">
        <v>87</v>
      </c>
      <c r="B94" s="5" t="s">
        <v>41</v>
      </c>
      <c r="C94" s="15" t="s">
        <v>47</v>
      </c>
      <c r="D94" s="59" t="s">
        <v>42</v>
      </c>
      <c r="E94" s="15" t="s">
        <v>234</v>
      </c>
      <c r="F94" s="19" t="s">
        <v>678</v>
      </c>
      <c r="G94" s="86" t="s">
        <v>690</v>
      </c>
      <c r="H94" s="71" t="s">
        <v>716</v>
      </c>
      <c r="I94" s="8" t="s">
        <v>717</v>
      </c>
      <c r="J94" s="86" t="s">
        <v>690</v>
      </c>
      <c r="K94" s="8"/>
      <c r="L94" s="19" t="s">
        <v>720</v>
      </c>
      <c r="M94" s="8"/>
      <c r="N94" s="50"/>
      <c r="O94" s="49"/>
      <c r="P94" s="47" t="s">
        <v>560</v>
      </c>
      <c r="Q94" s="48">
        <f>64+431+36+12</f>
        <v>543</v>
      </c>
      <c r="R94" s="35" t="s">
        <v>245</v>
      </c>
      <c r="S94" s="38" t="s">
        <v>252</v>
      </c>
      <c r="T94" s="4"/>
      <c r="U94" s="86">
        <v>1</v>
      </c>
    </row>
    <row r="95" spans="1:21" ht="90" hidden="1" x14ac:dyDescent="0.45">
      <c r="A95" s="33">
        <v>88</v>
      </c>
      <c r="B95" s="53" t="s">
        <v>41</v>
      </c>
      <c r="C95" s="46" t="s">
        <v>60</v>
      </c>
      <c r="D95" s="61" t="s">
        <v>42</v>
      </c>
      <c r="E95" s="46" t="s">
        <v>236</v>
      </c>
      <c r="F95" s="19" t="s">
        <v>679</v>
      </c>
      <c r="G95" s="19" t="s">
        <v>679</v>
      </c>
      <c r="H95" s="71" t="s">
        <v>716</v>
      </c>
      <c r="I95" s="71"/>
      <c r="J95" s="86" t="s">
        <v>690</v>
      </c>
      <c r="K95" s="71"/>
      <c r="L95" s="19" t="s">
        <v>720</v>
      </c>
      <c r="M95" s="71"/>
      <c r="N95" s="47" t="s">
        <v>333</v>
      </c>
      <c r="O95" s="48">
        <f>3+40+18+20</f>
        <v>81</v>
      </c>
      <c r="P95" s="47" t="s">
        <v>334</v>
      </c>
      <c r="Q95" s="48">
        <f>222+32+423+276+5</f>
        <v>958</v>
      </c>
      <c r="R95" s="32"/>
      <c r="S95" s="70" t="s">
        <v>251</v>
      </c>
      <c r="T95" s="53"/>
      <c r="U95" s="86">
        <v>1</v>
      </c>
    </row>
    <row r="96" spans="1:21" ht="72" hidden="1" x14ac:dyDescent="0.45">
      <c r="A96" s="33">
        <v>89</v>
      </c>
      <c r="B96" s="53" t="s">
        <v>41</v>
      </c>
      <c r="C96" s="46" t="s">
        <v>62</v>
      </c>
      <c r="D96" s="61" t="s">
        <v>42</v>
      </c>
      <c r="E96" s="46" t="s">
        <v>236</v>
      </c>
      <c r="F96" s="19" t="s">
        <v>679</v>
      </c>
      <c r="G96" s="19" t="s">
        <v>679</v>
      </c>
      <c r="H96" s="71" t="s">
        <v>716</v>
      </c>
      <c r="I96" s="71"/>
      <c r="J96" s="86" t="s">
        <v>690</v>
      </c>
      <c r="K96" s="71"/>
      <c r="L96" s="19" t="s">
        <v>720</v>
      </c>
      <c r="M96" s="71"/>
      <c r="N96" s="47" t="s">
        <v>599</v>
      </c>
      <c r="O96" s="48">
        <f>21+20+30</f>
        <v>71</v>
      </c>
      <c r="P96" s="47" t="s">
        <v>564</v>
      </c>
      <c r="Q96" s="48">
        <f>36+4+816+30</f>
        <v>886</v>
      </c>
      <c r="R96" s="32"/>
      <c r="S96" s="70" t="s">
        <v>278</v>
      </c>
      <c r="T96" s="52" t="s">
        <v>543</v>
      </c>
      <c r="U96" s="86">
        <v>1</v>
      </c>
    </row>
    <row r="97" spans="1:21" ht="162" hidden="1" x14ac:dyDescent="0.45">
      <c r="A97" s="33">
        <v>90</v>
      </c>
      <c r="B97" s="53" t="s">
        <v>497</v>
      </c>
      <c r="C97" s="46" t="s">
        <v>34</v>
      </c>
      <c r="D97" s="61" t="s">
        <v>36</v>
      </c>
      <c r="E97" s="46" t="s">
        <v>236</v>
      </c>
      <c r="F97" s="19" t="s">
        <v>679</v>
      </c>
      <c r="G97" s="86" t="s">
        <v>690</v>
      </c>
      <c r="H97" s="71" t="s">
        <v>786</v>
      </c>
      <c r="I97" s="71" t="s">
        <v>787</v>
      </c>
      <c r="J97" s="86" t="s">
        <v>811</v>
      </c>
      <c r="K97" s="71"/>
      <c r="L97" s="19" t="s">
        <v>690</v>
      </c>
      <c r="M97" s="61" t="s">
        <v>844</v>
      </c>
      <c r="N97" s="47" t="s">
        <v>492</v>
      </c>
      <c r="O97" s="48">
        <f>2+4</f>
        <v>6</v>
      </c>
      <c r="P97" s="47" t="s">
        <v>555</v>
      </c>
      <c r="Q97" s="48">
        <f>102+5+20+12+4+2+4+1*2+2*2+1*2</f>
        <v>157</v>
      </c>
      <c r="R97" s="32" t="s">
        <v>539</v>
      </c>
      <c r="S97" s="52" t="s">
        <v>611</v>
      </c>
      <c r="T97" s="52"/>
      <c r="U97" s="86">
        <v>1</v>
      </c>
    </row>
    <row r="98" spans="1:21" ht="54" hidden="1" x14ac:dyDescent="0.45">
      <c r="A98" s="33">
        <v>91</v>
      </c>
      <c r="B98" s="53" t="s">
        <v>497</v>
      </c>
      <c r="C98" s="46" t="s">
        <v>38</v>
      </c>
      <c r="D98" s="61" t="s">
        <v>36</v>
      </c>
      <c r="E98" s="46" t="s">
        <v>236</v>
      </c>
      <c r="F98" s="19" t="s">
        <v>679</v>
      </c>
      <c r="G98" s="86" t="s">
        <v>690</v>
      </c>
      <c r="H98" s="71" t="s">
        <v>786</v>
      </c>
      <c r="I98" s="71" t="s">
        <v>789</v>
      </c>
      <c r="J98" s="86" t="s">
        <v>690</v>
      </c>
      <c r="K98" s="71"/>
      <c r="L98" s="19" t="s">
        <v>720</v>
      </c>
      <c r="M98" s="71"/>
      <c r="N98" s="47" t="s">
        <v>670</v>
      </c>
      <c r="O98" s="48">
        <v>72</v>
      </c>
      <c r="P98" s="47" t="s">
        <v>648</v>
      </c>
      <c r="Q98" s="48"/>
      <c r="R98" s="32" t="s">
        <v>647</v>
      </c>
      <c r="S98" s="32" t="s">
        <v>647</v>
      </c>
      <c r="T98" s="52" t="s">
        <v>545</v>
      </c>
      <c r="U98" s="86">
        <v>1</v>
      </c>
    </row>
    <row r="99" spans="1:21" hidden="1" x14ac:dyDescent="0.45">
      <c r="A99" s="33">
        <v>92</v>
      </c>
      <c r="B99" s="4" t="s">
        <v>64</v>
      </c>
      <c r="C99" s="35" t="s">
        <v>69</v>
      </c>
      <c r="D99" s="8" t="s">
        <v>65</v>
      </c>
      <c r="E99" s="35" t="s">
        <v>234</v>
      </c>
      <c r="F99" s="19" t="s">
        <v>679</v>
      </c>
      <c r="G99" s="19" t="s">
        <v>679</v>
      </c>
      <c r="H99" s="8" t="s">
        <v>791</v>
      </c>
      <c r="I99" s="8"/>
      <c r="J99" s="19" t="s">
        <v>690</v>
      </c>
      <c r="K99" s="71"/>
      <c r="L99" s="19" t="s">
        <v>720</v>
      </c>
      <c r="M99" s="71"/>
      <c r="N99" s="16"/>
      <c r="O99" s="31"/>
      <c r="P99" s="16" t="s">
        <v>448</v>
      </c>
      <c r="Q99" s="22">
        <v>12</v>
      </c>
      <c r="R99" s="35" t="s">
        <v>245</v>
      </c>
      <c r="S99" s="4" t="s">
        <v>245</v>
      </c>
      <c r="T99" s="4"/>
      <c r="U99" s="86">
        <v>1</v>
      </c>
    </row>
    <row r="100" spans="1:21" ht="54" hidden="1" x14ac:dyDescent="0.45">
      <c r="A100" s="33">
        <v>93</v>
      </c>
      <c r="B100" s="4" t="s">
        <v>64</v>
      </c>
      <c r="C100" s="35" t="s">
        <v>74</v>
      </c>
      <c r="D100" s="8" t="s">
        <v>65</v>
      </c>
      <c r="E100" s="35" t="s">
        <v>234</v>
      </c>
      <c r="F100" s="19" t="s">
        <v>679</v>
      </c>
      <c r="G100" s="19" t="s">
        <v>679</v>
      </c>
      <c r="H100" s="8" t="s">
        <v>791</v>
      </c>
      <c r="I100" s="8"/>
      <c r="J100" s="19" t="s">
        <v>690</v>
      </c>
      <c r="K100" s="71"/>
      <c r="L100" s="19" t="s">
        <v>720</v>
      </c>
      <c r="M100" s="71"/>
      <c r="N100" s="16" t="s">
        <v>455</v>
      </c>
      <c r="O100" s="31"/>
      <c r="P100" s="16" t="s">
        <v>567</v>
      </c>
      <c r="Q100" s="22">
        <f>66+1+38</f>
        <v>105</v>
      </c>
      <c r="R100" s="35" t="s">
        <v>245</v>
      </c>
      <c r="S100" s="4" t="s">
        <v>245</v>
      </c>
      <c r="T100" s="4"/>
      <c r="U100" s="86">
        <v>1</v>
      </c>
    </row>
    <row r="101" spans="1:21" hidden="1" x14ac:dyDescent="0.45">
      <c r="A101" s="33">
        <v>94</v>
      </c>
      <c r="B101" s="53" t="s">
        <v>64</v>
      </c>
      <c r="C101" s="15" t="s">
        <v>89</v>
      </c>
      <c r="D101" s="59" t="s">
        <v>86</v>
      </c>
      <c r="E101" s="15" t="s">
        <v>234</v>
      </c>
      <c r="F101" s="60" t="s">
        <v>679</v>
      </c>
      <c r="G101" s="86" t="s">
        <v>690</v>
      </c>
      <c r="H101" s="8"/>
      <c r="I101" s="8" t="s">
        <v>795</v>
      </c>
      <c r="J101" s="86" t="s">
        <v>690</v>
      </c>
      <c r="K101" s="8"/>
      <c r="L101" s="19" t="s">
        <v>720</v>
      </c>
      <c r="M101" s="8"/>
      <c r="N101" s="47"/>
      <c r="O101" s="48"/>
      <c r="P101" s="47"/>
      <c r="Q101" s="48"/>
      <c r="R101" s="32"/>
      <c r="S101" s="53" t="s">
        <v>235</v>
      </c>
      <c r="T101" s="52"/>
      <c r="U101" s="86">
        <v>1</v>
      </c>
    </row>
    <row r="102" spans="1:21" ht="216" hidden="1" x14ac:dyDescent="0.45">
      <c r="A102" s="33">
        <v>95</v>
      </c>
      <c r="B102" s="53" t="s">
        <v>64</v>
      </c>
      <c r="C102" s="15" t="s">
        <v>90</v>
      </c>
      <c r="D102" s="59" t="s">
        <v>36</v>
      </c>
      <c r="E102" s="15" t="s">
        <v>234</v>
      </c>
      <c r="F102" s="60" t="s">
        <v>679</v>
      </c>
      <c r="G102" s="86" t="s">
        <v>690</v>
      </c>
      <c r="H102" s="8"/>
      <c r="I102" s="8" t="s">
        <v>796</v>
      </c>
      <c r="J102" s="86" t="s">
        <v>690</v>
      </c>
      <c r="K102" s="8"/>
      <c r="L102" s="19" t="s">
        <v>720</v>
      </c>
      <c r="M102" s="8"/>
      <c r="N102" s="47"/>
      <c r="O102" s="48"/>
      <c r="P102" s="54" t="s">
        <v>570</v>
      </c>
      <c r="Q102" s="48">
        <f>6+16+16+32+23+10+1+6+6+36+68+20</f>
        <v>240</v>
      </c>
      <c r="R102" s="32" t="s">
        <v>380</v>
      </c>
      <c r="S102" s="52" t="s">
        <v>379</v>
      </c>
      <c r="T102" s="52"/>
      <c r="U102" s="86">
        <v>1</v>
      </c>
    </row>
    <row r="103" spans="1:21" hidden="1" x14ac:dyDescent="0.45">
      <c r="A103" s="33">
        <v>96</v>
      </c>
      <c r="B103" s="5" t="s">
        <v>64</v>
      </c>
      <c r="C103" s="15" t="s">
        <v>138</v>
      </c>
      <c r="D103" s="8" t="s">
        <v>1</v>
      </c>
      <c r="E103" s="15" t="s">
        <v>234</v>
      </c>
      <c r="F103" s="60" t="s">
        <v>679</v>
      </c>
      <c r="G103" s="19" t="s">
        <v>679</v>
      </c>
      <c r="H103" s="8"/>
      <c r="I103" s="8" t="s">
        <v>798</v>
      </c>
      <c r="J103" s="19" t="s">
        <v>679</v>
      </c>
      <c r="K103" s="8"/>
      <c r="L103" s="19" t="s">
        <v>720</v>
      </c>
      <c r="M103" s="8"/>
      <c r="N103" s="34"/>
      <c r="O103" s="22"/>
      <c r="P103" s="34"/>
      <c r="Q103" s="22"/>
      <c r="R103" s="35"/>
      <c r="S103" s="5" t="s">
        <v>235</v>
      </c>
      <c r="T103" s="4"/>
      <c r="U103" s="86">
        <v>1</v>
      </c>
    </row>
    <row r="104" spans="1:21" hidden="1" x14ac:dyDescent="0.45">
      <c r="A104" s="33">
        <v>97</v>
      </c>
      <c r="B104" s="5" t="s">
        <v>64</v>
      </c>
      <c r="C104" s="15" t="s">
        <v>140</v>
      </c>
      <c r="D104" s="8" t="s">
        <v>1</v>
      </c>
      <c r="E104" s="15" t="s">
        <v>234</v>
      </c>
      <c r="F104" s="60" t="s">
        <v>679</v>
      </c>
      <c r="G104" s="19" t="s">
        <v>679</v>
      </c>
      <c r="H104" s="8"/>
      <c r="I104" s="8" t="s">
        <v>798</v>
      </c>
      <c r="J104" s="19" t="s">
        <v>679</v>
      </c>
      <c r="K104" s="8"/>
      <c r="L104" s="19" t="s">
        <v>720</v>
      </c>
      <c r="M104" s="8"/>
      <c r="N104" s="34"/>
      <c r="O104" s="22"/>
      <c r="P104" s="34"/>
      <c r="Q104" s="22"/>
      <c r="R104" s="35"/>
      <c r="S104" s="5" t="s">
        <v>235</v>
      </c>
      <c r="T104" s="4"/>
      <c r="U104" s="86">
        <v>1</v>
      </c>
    </row>
    <row r="105" spans="1:21" hidden="1" x14ac:dyDescent="0.45">
      <c r="A105" s="33">
        <v>98</v>
      </c>
      <c r="B105" s="5" t="s">
        <v>64</v>
      </c>
      <c r="C105" s="15" t="s">
        <v>141</v>
      </c>
      <c r="D105" s="8" t="s">
        <v>1</v>
      </c>
      <c r="E105" s="15" t="s">
        <v>234</v>
      </c>
      <c r="F105" s="60" t="s">
        <v>679</v>
      </c>
      <c r="G105" s="19" t="s">
        <v>679</v>
      </c>
      <c r="H105" s="8"/>
      <c r="I105" s="8" t="s">
        <v>798</v>
      </c>
      <c r="J105" s="19" t="s">
        <v>679</v>
      </c>
      <c r="K105" s="8"/>
      <c r="L105" s="19" t="s">
        <v>720</v>
      </c>
      <c r="M105" s="8"/>
      <c r="N105" s="34"/>
      <c r="O105" s="22"/>
      <c r="P105" s="34"/>
      <c r="Q105" s="22"/>
      <c r="R105" s="35"/>
      <c r="S105" s="5" t="s">
        <v>235</v>
      </c>
      <c r="T105" s="4"/>
      <c r="U105" s="86">
        <v>1</v>
      </c>
    </row>
    <row r="106" spans="1:21" hidden="1" x14ac:dyDescent="0.45">
      <c r="A106" s="33">
        <v>99</v>
      </c>
      <c r="B106" s="5" t="s">
        <v>64</v>
      </c>
      <c r="C106" s="15" t="s">
        <v>142</v>
      </c>
      <c r="D106" s="8" t="s">
        <v>1</v>
      </c>
      <c r="E106" s="15" t="s">
        <v>234</v>
      </c>
      <c r="F106" s="60" t="s">
        <v>679</v>
      </c>
      <c r="G106" s="19" t="s">
        <v>679</v>
      </c>
      <c r="H106" s="8"/>
      <c r="I106" s="8" t="s">
        <v>798</v>
      </c>
      <c r="J106" s="19" t="s">
        <v>679</v>
      </c>
      <c r="K106" s="8"/>
      <c r="L106" s="19" t="s">
        <v>720</v>
      </c>
      <c r="M106" s="8"/>
      <c r="N106" s="34"/>
      <c r="O106" s="22"/>
      <c r="P106" s="34"/>
      <c r="Q106" s="22"/>
      <c r="R106" s="35"/>
      <c r="S106" s="5" t="s">
        <v>235</v>
      </c>
      <c r="T106" s="4"/>
      <c r="U106" s="86">
        <v>1</v>
      </c>
    </row>
    <row r="107" spans="1:21" hidden="1" x14ac:dyDescent="0.45">
      <c r="A107" s="33">
        <v>100</v>
      </c>
      <c r="B107" s="5" t="s">
        <v>64</v>
      </c>
      <c r="C107" s="15" t="s">
        <v>181</v>
      </c>
      <c r="D107" s="59" t="s">
        <v>1</v>
      </c>
      <c r="E107" s="15" t="s">
        <v>234</v>
      </c>
      <c r="F107" s="19" t="s">
        <v>679</v>
      </c>
      <c r="G107" s="19" t="s">
        <v>679</v>
      </c>
      <c r="H107" s="8"/>
      <c r="I107" s="8" t="s">
        <v>798</v>
      </c>
      <c r="J107" s="19" t="s">
        <v>679</v>
      </c>
      <c r="K107" s="8"/>
      <c r="L107" s="19" t="s">
        <v>720</v>
      </c>
      <c r="M107" s="8"/>
      <c r="N107" s="34"/>
      <c r="O107" s="22"/>
      <c r="P107" s="34"/>
      <c r="Q107" s="22"/>
      <c r="R107" s="35"/>
      <c r="S107" s="5" t="s">
        <v>235</v>
      </c>
      <c r="T107" s="4"/>
      <c r="U107" s="86">
        <v>1</v>
      </c>
    </row>
    <row r="108" spans="1:21" ht="36" hidden="1" x14ac:dyDescent="0.45">
      <c r="A108" s="33">
        <v>101</v>
      </c>
      <c r="B108" s="5" t="s">
        <v>93</v>
      </c>
      <c r="C108" s="15" t="s">
        <v>98</v>
      </c>
      <c r="D108" s="59" t="s">
        <v>96</v>
      </c>
      <c r="E108" s="15" t="s">
        <v>234</v>
      </c>
      <c r="F108" s="19" t="s">
        <v>679</v>
      </c>
      <c r="G108" s="19" t="s">
        <v>711</v>
      </c>
      <c r="H108" s="8" t="s">
        <v>733</v>
      </c>
      <c r="I108" s="8" t="s">
        <v>735</v>
      </c>
      <c r="J108" s="19" t="s">
        <v>690</v>
      </c>
      <c r="K108" s="8"/>
      <c r="L108" s="19" t="s">
        <v>720</v>
      </c>
      <c r="M108" s="8"/>
      <c r="N108" s="34"/>
      <c r="O108" s="22"/>
      <c r="P108" s="34" t="s">
        <v>368</v>
      </c>
      <c r="Q108" s="22">
        <f>41+117</f>
        <v>158</v>
      </c>
      <c r="R108" s="35"/>
      <c r="S108" s="4" t="s">
        <v>366</v>
      </c>
      <c r="T108" s="5"/>
      <c r="U108" s="86">
        <v>1</v>
      </c>
    </row>
    <row r="109" spans="1:21" ht="54" hidden="1" x14ac:dyDescent="0.45">
      <c r="A109" s="33">
        <v>102</v>
      </c>
      <c r="B109" s="5" t="s">
        <v>93</v>
      </c>
      <c r="C109" s="15" t="s">
        <v>99</v>
      </c>
      <c r="D109" s="59" t="s">
        <v>96</v>
      </c>
      <c r="E109" s="15" t="s">
        <v>234</v>
      </c>
      <c r="F109" s="19" t="s">
        <v>678</v>
      </c>
      <c r="G109" s="19" t="s">
        <v>711</v>
      </c>
      <c r="H109" s="8" t="s">
        <v>733</v>
      </c>
      <c r="I109" s="8" t="s">
        <v>736</v>
      </c>
      <c r="J109" s="19" t="s">
        <v>690</v>
      </c>
      <c r="K109" s="8"/>
      <c r="L109" s="19" t="s">
        <v>720</v>
      </c>
      <c r="M109" s="8"/>
      <c r="N109" s="34"/>
      <c r="O109" s="22"/>
      <c r="P109" s="34" t="s">
        <v>573</v>
      </c>
      <c r="Q109" s="22">
        <f>87+56+34</f>
        <v>177</v>
      </c>
      <c r="R109" s="35" t="s">
        <v>573</v>
      </c>
      <c r="S109" s="4" t="s">
        <v>626</v>
      </c>
      <c r="T109" s="4"/>
      <c r="U109" s="86">
        <v>1</v>
      </c>
    </row>
    <row r="110" spans="1:21" ht="36" hidden="1" x14ac:dyDescent="0.45">
      <c r="A110" s="33">
        <v>103</v>
      </c>
      <c r="B110" s="5" t="s">
        <v>93</v>
      </c>
      <c r="C110" s="15" t="s">
        <v>100</v>
      </c>
      <c r="D110" s="8" t="s">
        <v>96</v>
      </c>
      <c r="E110" s="15" t="s">
        <v>234</v>
      </c>
      <c r="F110" s="19" t="s">
        <v>679</v>
      </c>
      <c r="G110" s="19" t="s">
        <v>711</v>
      </c>
      <c r="H110" s="8" t="s">
        <v>733</v>
      </c>
      <c r="I110" s="8" t="s">
        <v>737</v>
      </c>
      <c r="J110" s="19" t="s">
        <v>690</v>
      </c>
      <c r="K110" s="8"/>
      <c r="L110" s="19" t="s">
        <v>720</v>
      </c>
      <c r="M110" s="8"/>
      <c r="N110" s="34"/>
      <c r="O110" s="22"/>
      <c r="P110" s="34" t="s">
        <v>369</v>
      </c>
      <c r="Q110" s="22">
        <v>8</v>
      </c>
      <c r="R110" s="35"/>
      <c r="S110" s="4" t="s">
        <v>366</v>
      </c>
      <c r="T110" s="4"/>
      <c r="U110" s="86">
        <v>1</v>
      </c>
    </row>
    <row r="111" spans="1:21" hidden="1" x14ac:dyDescent="0.45">
      <c r="A111" s="33">
        <v>104</v>
      </c>
      <c r="B111" s="5" t="s">
        <v>93</v>
      </c>
      <c r="C111" s="15" t="s">
        <v>224</v>
      </c>
      <c r="D111" s="8" t="s">
        <v>86</v>
      </c>
      <c r="E111" s="15" t="s">
        <v>234</v>
      </c>
      <c r="F111" s="19" t="s">
        <v>679</v>
      </c>
      <c r="G111" s="19" t="s">
        <v>679</v>
      </c>
      <c r="H111" s="8" t="s">
        <v>733</v>
      </c>
      <c r="I111" s="8" t="s">
        <v>738</v>
      </c>
      <c r="J111" s="19" t="s">
        <v>690</v>
      </c>
      <c r="K111" s="8"/>
      <c r="L111" s="19" t="s">
        <v>720</v>
      </c>
      <c r="M111" s="8"/>
      <c r="N111" s="34"/>
      <c r="O111" s="22"/>
      <c r="P111" s="34" t="s">
        <v>371</v>
      </c>
      <c r="Q111" s="22">
        <v>2</v>
      </c>
      <c r="R111" s="35"/>
      <c r="S111" s="5" t="s">
        <v>235</v>
      </c>
      <c r="T111" s="4"/>
      <c r="U111" s="86">
        <v>1</v>
      </c>
    </row>
    <row r="112" spans="1:21" ht="90" hidden="1" x14ac:dyDescent="0.45">
      <c r="A112" s="33">
        <v>105</v>
      </c>
      <c r="B112" s="53" t="s">
        <v>237</v>
      </c>
      <c r="C112" s="46" t="s">
        <v>182</v>
      </c>
      <c r="D112" s="61" t="s">
        <v>96</v>
      </c>
      <c r="E112" s="46" t="s">
        <v>236</v>
      </c>
      <c r="F112" s="19" t="s">
        <v>679</v>
      </c>
      <c r="G112" s="19" t="s">
        <v>679</v>
      </c>
      <c r="H112" s="71" t="s">
        <v>745</v>
      </c>
      <c r="I112" s="71" t="s">
        <v>746</v>
      </c>
      <c r="J112" s="19" t="s">
        <v>690</v>
      </c>
      <c r="K112" s="71"/>
      <c r="L112" s="19" t="s">
        <v>720</v>
      </c>
      <c r="M112" s="71"/>
      <c r="N112" s="67" t="s">
        <v>627</v>
      </c>
      <c r="O112" s="48">
        <v>1668</v>
      </c>
      <c r="P112" s="78" t="s">
        <v>590</v>
      </c>
      <c r="Q112" s="79">
        <v>7</v>
      </c>
      <c r="R112" s="32" t="s">
        <v>245</v>
      </c>
      <c r="S112" s="52" t="s">
        <v>628</v>
      </c>
      <c r="T112" s="52" t="s">
        <v>629</v>
      </c>
      <c r="U112" s="86">
        <v>1</v>
      </c>
    </row>
    <row r="113" spans="1:21" ht="36" hidden="1" x14ac:dyDescent="0.45">
      <c r="A113" s="33">
        <v>106</v>
      </c>
      <c r="B113" s="53" t="s">
        <v>237</v>
      </c>
      <c r="C113" s="46" t="s">
        <v>183</v>
      </c>
      <c r="D113" s="71" t="s">
        <v>96</v>
      </c>
      <c r="E113" s="46" t="s">
        <v>236</v>
      </c>
      <c r="F113" s="19" t="s">
        <v>678</v>
      </c>
      <c r="G113" s="19" t="s">
        <v>679</v>
      </c>
      <c r="H113" s="71" t="s">
        <v>745</v>
      </c>
      <c r="I113" s="71" t="s">
        <v>747</v>
      </c>
      <c r="J113" s="19" t="s">
        <v>690</v>
      </c>
      <c r="K113" s="71"/>
      <c r="L113" s="19" t="s">
        <v>720</v>
      </c>
      <c r="M113" s="71"/>
      <c r="N113" s="47" t="s">
        <v>630</v>
      </c>
      <c r="O113" s="48">
        <v>20</v>
      </c>
      <c r="P113" s="47" t="s">
        <v>631</v>
      </c>
      <c r="Q113" s="48">
        <v>118</v>
      </c>
      <c r="R113" s="32" t="s">
        <v>245</v>
      </c>
      <c r="S113" s="52" t="s">
        <v>360</v>
      </c>
      <c r="T113" s="52"/>
      <c r="U113" s="86">
        <v>1</v>
      </c>
    </row>
    <row r="114" spans="1:21" ht="90" hidden="1" x14ac:dyDescent="0.45">
      <c r="A114" s="33">
        <v>107</v>
      </c>
      <c r="B114" s="5" t="s">
        <v>189</v>
      </c>
      <c r="C114" s="15" t="s">
        <v>190</v>
      </c>
      <c r="D114" s="8" t="s">
        <v>108</v>
      </c>
      <c r="E114" s="46" t="s">
        <v>234</v>
      </c>
      <c r="F114" s="19" t="s">
        <v>679</v>
      </c>
      <c r="G114" s="19" t="s">
        <v>690</v>
      </c>
      <c r="H114" s="8" t="s">
        <v>781</v>
      </c>
      <c r="I114" s="8" t="s">
        <v>805</v>
      </c>
      <c r="J114" s="19" t="s">
        <v>690</v>
      </c>
      <c r="K114" s="8"/>
      <c r="L114" s="19" t="s">
        <v>720</v>
      </c>
      <c r="M114" s="8"/>
      <c r="N114" s="47"/>
      <c r="O114" s="48"/>
      <c r="P114" s="47" t="s">
        <v>641</v>
      </c>
      <c r="Q114" s="48">
        <v>14</v>
      </c>
      <c r="R114" s="32"/>
      <c r="S114" s="52" t="s">
        <v>664</v>
      </c>
      <c r="T114" s="52"/>
      <c r="U114" s="86">
        <v>1</v>
      </c>
    </row>
    <row r="115" spans="1:21" ht="72" hidden="1" x14ac:dyDescent="0.45">
      <c r="A115" s="33">
        <v>108</v>
      </c>
      <c r="B115" s="53" t="s">
        <v>189</v>
      </c>
      <c r="C115" s="111" t="s">
        <v>782</v>
      </c>
      <c r="D115" s="71" t="s">
        <v>108</v>
      </c>
      <c r="E115" s="46" t="s">
        <v>236</v>
      </c>
      <c r="F115" s="19" t="s">
        <v>679</v>
      </c>
      <c r="G115" s="19" t="s">
        <v>690</v>
      </c>
      <c r="H115" s="71" t="s">
        <v>781</v>
      </c>
      <c r="I115" s="8" t="s">
        <v>806</v>
      </c>
      <c r="J115" s="19" t="s">
        <v>690</v>
      </c>
      <c r="K115" s="8"/>
      <c r="L115" s="19" t="s">
        <v>720</v>
      </c>
      <c r="M115" s="8"/>
      <c r="N115" s="47" t="s">
        <v>378</v>
      </c>
      <c r="O115" s="48">
        <v>1</v>
      </c>
      <c r="P115" s="47" t="s">
        <v>642</v>
      </c>
      <c r="Q115" s="48">
        <v>23</v>
      </c>
      <c r="R115" s="32"/>
      <c r="S115" s="52" t="s">
        <v>665</v>
      </c>
      <c r="T115" s="52"/>
      <c r="U115" s="86">
        <v>1</v>
      </c>
    </row>
    <row r="116" spans="1:21" ht="270" hidden="1" x14ac:dyDescent="0.45">
      <c r="A116" s="33">
        <v>109</v>
      </c>
      <c r="B116" s="53" t="s">
        <v>110</v>
      </c>
      <c r="C116" s="46" t="s">
        <v>109</v>
      </c>
      <c r="D116" s="61" t="s">
        <v>108</v>
      </c>
      <c r="E116" s="46" t="s">
        <v>236</v>
      </c>
      <c r="F116" s="19" t="s">
        <v>679</v>
      </c>
      <c r="G116" s="87" t="s">
        <v>690</v>
      </c>
      <c r="H116" s="61"/>
      <c r="I116" s="61"/>
      <c r="J116" s="86" t="s">
        <v>690</v>
      </c>
      <c r="K116" s="61"/>
      <c r="L116" s="19" t="s">
        <v>720</v>
      </c>
      <c r="M116" s="61"/>
      <c r="N116" s="47" t="s">
        <v>659</v>
      </c>
      <c r="O116" s="55">
        <v>43</v>
      </c>
      <c r="P116" s="47" t="s">
        <v>660</v>
      </c>
      <c r="Q116" s="48">
        <v>100</v>
      </c>
      <c r="R116" s="32" t="s">
        <v>661</v>
      </c>
      <c r="S116" s="52" t="s">
        <v>639</v>
      </c>
      <c r="T116" s="52"/>
      <c r="U116" s="86">
        <v>1</v>
      </c>
    </row>
    <row r="117" spans="1:21" ht="216" hidden="1" x14ac:dyDescent="0.45">
      <c r="A117" s="33">
        <v>110</v>
      </c>
      <c r="B117" s="53" t="s">
        <v>112</v>
      </c>
      <c r="C117" s="46" t="s">
        <v>111</v>
      </c>
      <c r="D117" s="61" t="s">
        <v>108</v>
      </c>
      <c r="E117" s="46" t="s">
        <v>236</v>
      </c>
      <c r="F117" s="19" t="s">
        <v>679</v>
      </c>
      <c r="G117" s="86" t="s">
        <v>690</v>
      </c>
      <c r="H117" s="86" t="s">
        <v>691</v>
      </c>
      <c r="I117" s="71" t="s">
        <v>692</v>
      </c>
      <c r="J117" s="86" t="s">
        <v>690</v>
      </c>
      <c r="K117" s="71"/>
      <c r="L117" s="19" t="s">
        <v>720</v>
      </c>
      <c r="M117" s="71"/>
      <c r="N117" s="47" t="s">
        <v>662</v>
      </c>
      <c r="O117" s="55">
        <v>100</v>
      </c>
      <c r="P117" s="47" t="s">
        <v>663</v>
      </c>
      <c r="Q117" s="48">
        <v>127</v>
      </c>
      <c r="R117" s="32"/>
      <c r="S117" s="52" t="s">
        <v>238</v>
      </c>
      <c r="T117" s="52"/>
      <c r="U117" s="86">
        <v>1</v>
      </c>
    </row>
    <row r="118" spans="1:21" ht="54" hidden="1" x14ac:dyDescent="0.45">
      <c r="A118" s="131">
        <v>111</v>
      </c>
      <c r="B118" s="33" t="s">
        <v>228</v>
      </c>
      <c r="C118" s="1" t="s">
        <v>0</v>
      </c>
      <c r="D118" s="8" t="s">
        <v>1</v>
      </c>
      <c r="E118" s="1" t="s">
        <v>234</v>
      </c>
      <c r="F118" s="19" t="s">
        <v>678</v>
      </c>
      <c r="G118" s="19" t="s">
        <v>715</v>
      </c>
      <c r="H118" s="8" t="s">
        <v>739</v>
      </c>
      <c r="I118" s="8" t="s">
        <v>740</v>
      </c>
      <c r="J118" s="19" t="s">
        <v>690</v>
      </c>
      <c r="K118" s="116" t="s">
        <v>814</v>
      </c>
      <c r="L118" s="19" t="s">
        <v>720</v>
      </c>
      <c r="M118" s="116"/>
      <c r="N118" s="7"/>
      <c r="O118" s="21"/>
      <c r="P118" s="7" t="s">
        <v>361</v>
      </c>
      <c r="Q118" s="21">
        <f>26+6+3</f>
        <v>35</v>
      </c>
      <c r="R118" s="3"/>
      <c r="S118" s="2" t="s">
        <v>239</v>
      </c>
      <c r="T118" s="2"/>
      <c r="U118" s="19">
        <v>2</v>
      </c>
    </row>
    <row r="119" spans="1:21" hidden="1" x14ac:dyDescent="0.45">
      <c r="A119" s="33">
        <v>112</v>
      </c>
      <c r="B119" s="5" t="s">
        <v>120</v>
      </c>
      <c r="C119" s="15" t="s">
        <v>134</v>
      </c>
      <c r="D119" s="8" t="s">
        <v>1</v>
      </c>
      <c r="E119" s="15" t="s">
        <v>234</v>
      </c>
      <c r="F119" s="19" t="s">
        <v>679</v>
      </c>
      <c r="G119" s="19" t="s">
        <v>687</v>
      </c>
      <c r="H119" s="19" t="s">
        <v>761</v>
      </c>
      <c r="I119" s="8" t="s">
        <v>762</v>
      </c>
      <c r="J119" s="86" t="s">
        <v>690</v>
      </c>
      <c r="K119" s="8" t="s">
        <v>838</v>
      </c>
      <c r="L119" s="19" t="s">
        <v>720</v>
      </c>
      <c r="M119" s="8"/>
      <c r="N119" s="34"/>
      <c r="O119" s="22"/>
      <c r="P119" s="17">
        <v>2</v>
      </c>
      <c r="Q119" s="22">
        <v>2</v>
      </c>
      <c r="R119" s="18">
        <v>2</v>
      </c>
      <c r="S119" s="4" t="s">
        <v>244</v>
      </c>
      <c r="T119" s="4"/>
      <c r="U119" s="86">
        <v>2</v>
      </c>
    </row>
    <row r="120" spans="1:21" hidden="1" x14ac:dyDescent="0.45">
      <c r="A120" s="33">
        <v>113</v>
      </c>
      <c r="B120" s="5" t="s">
        <v>120</v>
      </c>
      <c r="C120" s="15" t="s">
        <v>135</v>
      </c>
      <c r="D120" s="8" t="s">
        <v>1</v>
      </c>
      <c r="E120" s="15" t="s">
        <v>234</v>
      </c>
      <c r="F120" s="19" t="s">
        <v>679</v>
      </c>
      <c r="G120" s="19" t="s">
        <v>687</v>
      </c>
      <c r="H120" s="19" t="s">
        <v>761</v>
      </c>
      <c r="I120" s="8" t="s">
        <v>762</v>
      </c>
      <c r="J120" s="86" t="s">
        <v>690</v>
      </c>
      <c r="K120" s="8" t="s">
        <v>838</v>
      </c>
      <c r="L120" s="19" t="s">
        <v>720</v>
      </c>
      <c r="M120" s="8"/>
      <c r="N120" s="34"/>
      <c r="O120" s="22"/>
      <c r="P120" s="17">
        <v>2</v>
      </c>
      <c r="Q120" s="22">
        <v>2</v>
      </c>
      <c r="R120" s="18">
        <v>2</v>
      </c>
      <c r="S120" s="4" t="s">
        <v>244</v>
      </c>
      <c r="T120" s="4"/>
      <c r="U120" s="86">
        <v>2</v>
      </c>
    </row>
    <row r="121" spans="1:21" hidden="1" x14ac:dyDescent="0.45">
      <c r="A121" s="33">
        <v>114</v>
      </c>
      <c r="B121" s="5" t="s">
        <v>120</v>
      </c>
      <c r="C121" s="15" t="s">
        <v>136</v>
      </c>
      <c r="D121" s="8" t="s">
        <v>1</v>
      </c>
      <c r="E121" s="15" t="s">
        <v>234</v>
      </c>
      <c r="F121" s="19" t="s">
        <v>679</v>
      </c>
      <c r="G121" s="19" t="s">
        <v>687</v>
      </c>
      <c r="H121" s="19" t="s">
        <v>761</v>
      </c>
      <c r="I121" s="8" t="s">
        <v>762</v>
      </c>
      <c r="J121" s="86" t="s">
        <v>690</v>
      </c>
      <c r="K121" s="8" t="s">
        <v>838</v>
      </c>
      <c r="L121" s="19" t="s">
        <v>720</v>
      </c>
      <c r="M121" s="8"/>
      <c r="N121" s="34"/>
      <c r="O121" s="22"/>
      <c r="P121" s="17">
        <v>1</v>
      </c>
      <c r="Q121" s="22">
        <v>1</v>
      </c>
      <c r="R121" s="18">
        <v>1</v>
      </c>
      <c r="S121" s="4" t="s">
        <v>244</v>
      </c>
      <c r="T121" s="4"/>
      <c r="U121" s="86">
        <v>2</v>
      </c>
    </row>
    <row r="122" spans="1:21" s="28" customFormat="1" hidden="1" x14ac:dyDescent="0.45">
      <c r="A122" s="33">
        <v>115</v>
      </c>
      <c r="B122" s="5" t="s">
        <v>120</v>
      </c>
      <c r="C122" s="15" t="s">
        <v>137</v>
      </c>
      <c r="D122" s="8" t="s">
        <v>1</v>
      </c>
      <c r="E122" s="15" t="s">
        <v>234</v>
      </c>
      <c r="F122" s="19" t="s">
        <v>679</v>
      </c>
      <c r="G122" s="19" t="s">
        <v>687</v>
      </c>
      <c r="H122" s="19" t="s">
        <v>761</v>
      </c>
      <c r="I122" s="8" t="s">
        <v>762</v>
      </c>
      <c r="J122" s="86" t="s">
        <v>690</v>
      </c>
      <c r="K122" s="8" t="s">
        <v>838</v>
      </c>
      <c r="L122" s="19" t="s">
        <v>720</v>
      </c>
      <c r="M122" s="8"/>
      <c r="N122" s="34"/>
      <c r="O122" s="22"/>
      <c r="P122" s="17">
        <v>2</v>
      </c>
      <c r="Q122" s="22">
        <v>2</v>
      </c>
      <c r="R122" s="18">
        <v>2</v>
      </c>
      <c r="S122" s="4" t="s">
        <v>244</v>
      </c>
      <c r="T122" s="4"/>
      <c r="U122" s="86">
        <v>2</v>
      </c>
    </row>
    <row r="123" spans="1:21" s="28" customFormat="1" hidden="1" x14ac:dyDescent="0.45">
      <c r="A123" s="33">
        <v>116</v>
      </c>
      <c r="B123" s="53" t="s">
        <v>120</v>
      </c>
      <c r="C123" s="46" t="s">
        <v>145</v>
      </c>
      <c r="D123" s="71" t="s">
        <v>1</v>
      </c>
      <c r="E123" s="46" t="s">
        <v>236</v>
      </c>
      <c r="F123" s="19" t="s">
        <v>679</v>
      </c>
      <c r="G123" s="19" t="s">
        <v>687</v>
      </c>
      <c r="H123" s="19" t="s">
        <v>761</v>
      </c>
      <c r="I123" s="8" t="s">
        <v>762</v>
      </c>
      <c r="J123" s="86" t="s">
        <v>690</v>
      </c>
      <c r="K123" s="8" t="s">
        <v>838</v>
      </c>
      <c r="L123" s="19" t="s">
        <v>720</v>
      </c>
      <c r="M123" s="8"/>
      <c r="N123" s="51">
        <v>6</v>
      </c>
      <c r="O123" s="48">
        <v>6</v>
      </c>
      <c r="P123" s="51">
        <v>7</v>
      </c>
      <c r="Q123" s="48">
        <v>7</v>
      </c>
      <c r="R123" s="77">
        <v>7</v>
      </c>
      <c r="S123" s="52" t="s">
        <v>244</v>
      </c>
      <c r="T123" s="52"/>
      <c r="U123" s="86">
        <v>2</v>
      </c>
    </row>
    <row r="124" spans="1:21" s="28" customFormat="1" hidden="1" x14ac:dyDescent="0.45">
      <c r="A124" s="33">
        <v>117</v>
      </c>
      <c r="B124" s="5" t="s">
        <v>120</v>
      </c>
      <c r="C124" s="15" t="s">
        <v>146</v>
      </c>
      <c r="D124" s="8" t="s">
        <v>1</v>
      </c>
      <c r="E124" s="15" t="s">
        <v>234</v>
      </c>
      <c r="F124" s="19" t="s">
        <v>679</v>
      </c>
      <c r="G124" s="19" t="s">
        <v>687</v>
      </c>
      <c r="H124" s="19" t="s">
        <v>761</v>
      </c>
      <c r="I124" s="71" t="s">
        <v>762</v>
      </c>
      <c r="J124" s="86" t="s">
        <v>690</v>
      </c>
      <c r="K124" s="8" t="s">
        <v>838</v>
      </c>
      <c r="L124" s="19" t="s">
        <v>720</v>
      </c>
      <c r="M124" s="119"/>
      <c r="N124" s="34"/>
      <c r="O124" s="22"/>
      <c r="P124" s="17">
        <v>1</v>
      </c>
      <c r="Q124" s="22">
        <v>1</v>
      </c>
      <c r="R124" s="18">
        <v>1</v>
      </c>
      <c r="S124" s="4" t="s">
        <v>244</v>
      </c>
      <c r="T124" s="4"/>
      <c r="U124" s="86">
        <v>2</v>
      </c>
    </row>
    <row r="125" spans="1:21" s="28" customFormat="1" hidden="1" x14ac:dyDescent="0.45">
      <c r="A125" s="33">
        <v>118</v>
      </c>
      <c r="B125" s="99" t="s">
        <v>763</v>
      </c>
      <c r="C125" s="100" t="s">
        <v>764</v>
      </c>
      <c r="D125" s="97" t="s">
        <v>1</v>
      </c>
      <c r="E125" s="100" t="s">
        <v>234</v>
      </c>
      <c r="F125" s="91"/>
      <c r="G125" s="91" t="s">
        <v>678</v>
      </c>
      <c r="H125" s="91" t="s">
        <v>761</v>
      </c>
      <c r="I125" s="97" t="s">
        <v>762</v>
      </c>
      <c r="J125" s="86" t="s">
        <v>690</v>
      </c>
      <c r="K125" s="8" t="s">
        <v>838</v>
      </c>
      <c r="L125" s="19" t="s">
        <v>720</v>
      </c>
      <c r="M125" s="8"/>
      <c r="N125" s="109"/>
      <c r="O125" s="48"/>
      <c r="P125" s="109"/>
      <c r="Q125" s="48"/>
      <c r="R125" s="110"/>
      <c r="S125" s="66"/>
      <c r="T125" s="66"/>
      <c r="U125" s="86">
        <v>2</v>
      </c>
    </row>
    <row r="126" spans="1:21" s="28" customFormat="1" hidden="1" x14ac:dyDescent="0.45">
      <c r="A126" s="33">
        <v>119</v>
      </c>
      <c r="B126" s="99" t="s">
        <v>763</v>
      </c>
      <c r="C126" s="121" t="s">
        <v>765</v>
      </c>
      <c r="D126" s="97" t="s">
        <v>1</v>
      </c>
      <c r="E126" s="100" t="s">
        <v>234</v>
      </c>
      <c r="F126" s="91"/>
      <c r="G126" s="91" t="s">
        <v>678</v>
      </c>
      <c r="H126" s="91" t="s">
        <v>761</v>
      </c>
      <c r="I126" s="97" t="s">
        <v>762</v>
      </c>
      <c r="J126" s="86" t="s">
        <v>690</v>
      </c>
      <c r="K126" s="8" t="s">
        <v>838</v>
      </c>
      <c r="L126" s="19" t="s">
        <v>720</v>
      </c>
      <c r="M126" s="8"/>
      <c r="N126" s="109"/>
      <c r="O126" s="48"/>
      <c r="P126" s="109"/>
      <c r="Q126" s="48"/>
      <c r="R126" s="110"/>
      <c r="S126" s="66"/>
      <c r="T126" s="66"/>
      <c r="U126" s="86">
        <v>2</v>
      </c>
    </row>
    <row r="127" spans="1:21" s="28" customFormat="1" ht="54" hidden="1" x14ac:dyDescent="0.45">
      <c r="A127" s="33">
        <v>120</v>
      </c>
      <c r="B127" s="15" t="s">
        <v>255</v>
      </c>
      <c r="C127" s="15" t="s">
        <v>168</v>
      </c>
      <c r="D127" s="59" t="s">
        <v>1</v>
      </c>
      <c r="E127" s="15" t="s">
        <v>234</v>
      </c>
      <c r="F127" s="19" t="s">
        <v>678</v>
      </c>
      <c r="G127" s="86" t="s">
        <v>678</v>
      </c>
      <c r="H127" s="86" t="s">
        <v>693</v>
      </c>
      <c r="I127" s="112" t="s">
        <v>676</v>
      </c>
      <c r="J127" s="60" t="s">
        <v>690</v>
      </c>
      <c r="K127" s="116" t="s">
        <v>822</v>
      </c>
      <c r="L127" s="19" t="s">
        <v>720</v>
      </c>
      <c r="M127" s="116"/>
      <c r="N127" s="34"/>
      <c r="O127" s="22"/>
      <c r="P127" s="34" t="s">
        <v>580</v>
      </c>
      <c r="Q127" s="22">
        <v>6</v>
      </c>
      <c r="R127" s="35" t="s">
        <v>406</v>
      </c>
      <c r="S127" s="5" t="s">
        <v>395</v>
      </c>
      <c r="T127" s="4" t="s">
        <v>540</v>
      </c>
      <c r="U127" s="86">
        <v>2</v>
      </c>
    </row>
    <row r="128" spans="1:21" ht="54" hidden="1" x14ac:dyDescent="0.45">
      <c r="A128" s="33">
        <v>121</v>
      </c>
      <c r="B128" s="15" t="s">
        <v>255</v>
      </c>
      <c r="C128" s="15" t="s">
        <v>175</v>
      </c>
      <c r="D128" s="59" t="s">
        <v>1</v>
      </c>
      <c r="E128" s="15" t="s">
        <v>234</v>
      </c>
      <c r="F128" s="19" t="s">
        <v>678</v>
      </c>
      <c r="G128" s="86" t="s">
        <v>678</v>
      </c>
      <c r="H128" s="86" t="s">
        <v>693</v>
      </c>
      <c r="I128" s="112" t="s">
        <v>676</v>
      </c>
      <c r="J128" s="86" t="s">
        <v>690</v>
      </c>
      <c r="K128" s="116" t="s">
        <v>822</v>
      </c>
      <c r="L128" s="19" t="s">
        <v>720</v>
      </c>
      <c r="M128" s="112"/>
      <c r="N128" s="34"/>
      <c r="O128" s="22"/>
      <c r="P128" s="34" t="s">
        <v>583</v>
      </c>
      <c r="Q128" s="22">
        <v>4</v>
      </c>
      <c r="R128" s="35" t="s">
        <v>413</v>
      </c>
      <c r="S128" s="5" t="s">
        <v>395</v>
      </c>
      <c r="T128" s="4" t="s">
        <v>540</v>
      </c>
      <c r="U128" s="86">
        <v>2</v>
      </c>
    </row>
    <row r="129" spans="1:21" s="28" customFormat="1" ht="54" hidden="1" x14ac:dyDescent="0.45">
      <c r="A129" s="33">
        <v>122</v>
      </c>
      <c r="B129" s="15" t="s">
        <v>255</v>
      </c>
      <c r="C129" s="15" t="s">
        <v>176</v>
      </c>
      <c r="D129" s="59" t="s">
        <v>1</v>
      </c>
      <c r="E129" s="15" t="s">
        <v>234</v>
      </c>
      <c r="F129" s="19" t="s">
        <v>678</v>
      </c>
      <c r="G129" s="86" t="s">
        <v>678</v>
      </c>
      <c r="H129" s="86" t="s">
        <v>693</v>
      </c>
      <c r="I129" s="112" t="s">
        <v>676</v>
      </c>
      <c r="J129" s="86" t="s">
        <v>690</v>
      </c>
      <c r="K129" s="116" t="s">
        <v>822</v>
      </c>
      <c r="L129" s="19" t="s">
        <v>720</v>
      </c>
      <c r="M129" s="112"/>
      <c r="N129" s="34"/>
      <c r="O129" s="22"/>
      <c r="P129" s="34" t="s">
        <v>584</v>
      </c>
      <c r="Q129" s="22">
        <v>2</v>
      </c>
      <c r="R129" s="35" t="s">
        <v>414</v>
      </c>
      <c r="S129" s="5" t="s">
        <v>395</v>
      </c>
      <c r="T129" s="4" t="s">
        <v>540</v>
      </c>
      <c r="U129" s="86">
        <v>2</v>
      </c>
    </row>
    <row r="130" spans="1:21" ht="36" hidden="1" x14ac:dyDescent="0.45">
      <c r="A130" s="33">
        <v>123</v>
      </c>
      <c r="B130" s="15" t="s">
        <v>255</v>
      </c>
      <c r="C130" s="15" t="s">
        <v>177</v>
      </c>
      <c r="D130" s="59" t="s">
        <v>1</v>
      </c>
      <c r="E130" s="15" t="s">
        <v>234</v>
      </c>
      <c r="F130" s="19" t="s">
        <v>678</v>
      </c>
      <c r="G130" s="86" t="s">
        <v>678</v>
      </c>
      <c r="H130" s="86" t="s">
        <v>693</v>
      </c>
      <c r="I130" s="112" t="s">
        <v>676</v>
      </c>
      <c r="J130" s="86" t="s">
        <v>690</v>
      </c>
      <c r="K130" s="116" t="s">
        <v>822</v>
      </c>
      <c r="L130" s="19" t="s">
        <v>720</v>
      </c>
      <c r="M130" s="112"/>
      <c r="N130" s="34"/>
      <c r="O130" s="22"/>
      <c r="P130" s="34" t="s">
        <v>415</v>
      </c>
      <c r="Q130" s="22">
        <v>2</v>
      </c>
      <c r="R130" s="35" t="s">
        <v>416</v>
      </c>
      <c r="S130" s="5" t="s">
        <v>395</v>
      </c>
      <c r="T130" s="5"/>
      <c r="U130" s="86">
        <v>2</v>
      </c>
    </row>
    <row r="131" spans="1:21" ht="36" hidden="1" x14ac:dyDescent="0.45">
      <c r="A131" s="33">
        <v>124</v>
      </c>
      <c r="B131" s="15" t="s">
        <v>255</v>
      </c>
      <c r="C131" s="15" t="s">
        <v>179</v>
      </c>
      <c r="D131" s="59" t="s">
        <v>1</v>
      </c>
      <c r="E131" s="15" t="s">
        <v>234</v>
      </c>
      <c r="F131" s="19" t="s">
        <v>678</v>
      </c>
      <c r="G131" s="86" t="s">
        <v>678</v>
      </c>
      <c r="H131" s="86" t="s">
        <v>693</v>
      </c>
      <c r="I131" s="112" t="s">
        <v>676</v>
      </c>
      <c r="J131" s="86" t="s">
        <v>690</v>
      </c>
      <c r="K131" s="116" t="s">
        <v>822</v>
      </c>
      <c r="L131" s="19" t="s">
        <v>720</v>
      </c>
      <c r="M131" s="112"/>
      <c r="N131" s="34"/>
      <c r="O131" s="22"/>
      <c r="P131" s="34" t="s">
        <v>419</v>
      </c>
      <c r="Q131" s="22">
        <v>3</v>
      </c>
      <c r="R131" s="35" t="s">
        <v>417</v>
      </c>
      <c r="S131" s="5" t="s">
        <v>395</v>
      </c>
      <c r="T131" s="5"/>
      <c r="U131" s="86">
        <v>2</v>
      </c>
    </row>
    <row r="132" spans="1:21" ht="54" hidden="1" x14ac:dyDescent="0.45">
      <c r="A132" s="33">
        <v>125</v>
      </c>
      <c r="B132" s="15" t="s">
        <v>255</v>
      </c>
      <c r="C132" s="15" t="s">
        <v>424</v>
      </c>
      <c r="D132" s="59" t="s">
        <v>1</v>
      </c>
      <c r="E132" s="15" t="s">
        <v>234</v>
      </c>
      <c r="F132" s="19" t="s">
        <v>678</v>
      </c>
      <c r="G132" s="86" t="s">
        <v>678</v>
      </c>
      <c r="H132" s="86" t="s">
        <v>693</v>
      </c>
      <c r="I132" s="112" t="s">
        <v>676</v>
      </c>
      <c r="J132" s="86" t="s">
        <v>720</v>
      </c>
      <c r="K132" s="116" t="s">
        <v>822</v>
      </c>
      <c r="L132" s="19" t="s">
        <v>720</v>
      </c>
      <c r="M132" s="112"/>
      <c r="N132" s="34"/>
      <c r="O132" s="22"/>
      <c r="P132" s="34" t="s">
        <v>402</v>
      </c>
      <c r="Q132" s="22">
        <v>3</v>
      </c>
      <c r="R132" s="35" t="s">
        <v>403</v>
      </c>
      <c r="S132" s="5" t="s">
        <v>423</v>
      </c>
      <c r="T132" s="4" t="s">
        <v>540</v>
      </c>
      <c r="U132" s="86">
        <v>2</v>
      </c>
    </row>
    <row r="133" spans="1:21" ht="54" hidden="1" x14ac:dyDescent="0.45">
      <c r="A133" s="33">
        <v>126</v>
      </c>
      <c r="B133" s="15" t="s">
        <v>255</v>
      </c>
      <c r="C133" s="15" t="s">
        <v>425</v>
      </c>
      <c r="D133" s="59" t="s">
        <v>1</v>
      </c>
      <c r="E133" s="15" t="s">
        <v>234</v>
      </c>
      <c r="F133" s="19" t="s">
        <v>678</v>
      </c>
      <c r="G133" s="86" t="s">
        <v>678</v>
      </c>
      <c r="H133" s="86" t="s">
        <v>693</v>
      </c>
      <c r="I133" s="112" t="s">
        <v>676</v>
      </c>
      <c r="J133" s="86" t="s">
        <v>720</v>
      </c>
      <c r="K133" s="116" t="s">
        <v>822</v>
      </c>
      <c r="L133" s="19" t="s">
        <v>720</v>
      </c>
      <c r="M133" s="112"/>
      <c r="N133" s="34"/>
      <c r="O133" s="22"/>
      <c r="P133" s="34" t="s">
        <v>426</v>
      </c>
      <c r="Q133" s="22">
        <v>4</v>
      </c>
      <c r="R133" s="35" t="s">
        <v>427</v>
      </c>
      <c r="S133" s="5" t="s">
        <v>423</v>
      </c>
      <c r="T133" s="4" t="s">
        <v>540</v>
      </c>
      <c r="U133" s="86">
        <v>2</v>
      </c>
    </row>
    <row r="134" spans="1:21" ht="54" hidden="1" x14ac:dyDescent="0.45">
      <c r="A134" s="33">
        <v>127</v>
      </c>
      <c r="B134" s="15" t="s">
        <v>255</v>
      </c>
      <c r="C134" s="15" t="s">
        <v>428</v>
      </c>
      <c r="D134" s="59" t="s">
        <v>1</v>
      </c>
      <c r="E134" s="15" t="s">
        <v>234</v>
      </c>
      <c r="F134" s="19" t="s">
        <v>678</v>
      </c>
      <c r="G134" s="86" t="s">
        <v>678</v>
      </c>
      <c r="H134" s="86" t="s">
        <v>693</v>
      </c>
      <c r="I134" s="112" t="s">
        <v>676</v>
      </c>
      <c r="J134" s="86" t="s">
        <v>720</v>
      </c>
      <c r="K134" s="116" t="s">
        <v>822</v>
      </c>
      <c r="L134" s="19" t="s">
        <v>720</v>
      </c>
      <c r="M134" s="112"/>
      <c r="N134" s="34"/>
      <c r="O134" s="22"/>
      <c r="P134" s="34" t="s">
        <v>402</v>
      </c>
      <c r="Q134" s="22">
        <v>3</v>
      </c>
      <c r="R134" s="35" t="s">
        <v>403</v>
      </c>
      <c r="S134" s="5" t="s">
        <v>423</v>
      </c>
      <c r="T134" s="4" t="s">
        <v>540</v>
      </c>
      <c r="U134" s="86">
        <v>2</v>
      </c>
    </row>
    <row r="135" spans="1:21" ht="54" hidden="1" x14ac:dyDescent="0.45">
      <c r="A135" s="33">
        <v>128</v>
      </c>
      <c r="B135" s="15" t="s">
        <v>255</v>
      </c>
      <c r="C135" s="15" t="s">
        <v>429</v>
      </c>
      <c r="D135" s="59" t="s">
        <v>1</v>
      </c>
      <c r="E135" s="15" t="s">
        <v>234</v>
      </c>
      <c r="F135" s="19" t="s">
        <v>678</v>
      </c>
      <c r="G135" s="86" t="s">
        <v>678</v>
      </c>
      <c r="H135" s="86" t="s">
        <v>693</v>
      </c>
      <c r="I135" s="112" t="s">
        <v>676</v>
      </c>
      <c r="J135" s="86" t="s">
        <v>720</v>
      </c>
      <c r="K135" s="116" t="s">
        <v>822</v>
      </c>
      <c r="L135" s="19" t="s">
        <v>720</v>
      </c>
      <c r="M135" s="112"/>
      <c r="N135" s="34"/>
      <c r="O135" s="22"/>
      <c r="P135" s="34" t="s">
        <v>430</v>
      </c>
      <c r="Q135" s="22">
        <v>9</v>
      </c>
      <c r="R135" s="35" t="s">
        <v>431</v>
      </c>
      <c r="S135" s="5" t="s">
        <v>423</v>
      </c>
      <c r="T135" s="4" t="s">
        <v>540</v>
      </c>
      <c r="U135" s="86">
        <v>2</v>
      </c>
    </row>
    <row r="136" spans="1:21" s="103" customFormat="1" ht="36" hidden="1" x14ac:dyDescent="0.45">
      <c r="A136" s="33">
        <v>129</v>
      </c>
      <c r="B136" s="15" t="s">
        <v>255</v>
      </c>
      <c r="C136" s="15" t="s">
        <v>432</v>
      </c>
      <c r="D136" s="59" t="s">
        <v>1</v>
      </c>
      <c r="E136" s="15" t="s">
        <v>234</v>
      </c>
      <c r="F136" s="19" t="s">
        <v>678</v>
      </c>
      <c r="G136" s="86" t="s">
        <v>678</v>
      </c>
      <c r="H136" s="86" t="s">
        <v>693</v>
      </c>
      <c r="I136" s="112" t="s">
        <v>676</v>
      </c>
      <c r="J136" s="86" t="s">
        <v>720</v>
      </c>
      <c r="K136" s="116" t="s">
        <v>822</v>
      </c>
      <c r="L136" s="19" t="s">
        <v>720</v>
      </c>
      <c r="M136" s="112"/>
      <c r="N136" s="34"/>
      <c r="O136" s="22"/>
      <c r="P136" s="34" t="s">
        <v>433</v>
      </c>
      <c r="Q136" s="22">
        <v>5</v>
      </c>
      <c r="R136" s="34" t="s">
        <v>434</v>
      </c>
      <c r="S136" s="5" t="s">
        <v>423</v>
      </c>
      <c r="T136" s="5"/>
      <c r="U136" s="86">
        <v>2</v>
      </c>
    </row>
    <row r="137" spans="1:21" s="103" customFormat="1" ht="36" hidden="1" customHeight="1" x14ac:dyDescent="0.45">
      <c r="A137" s="33">
        <v>130</v>
      </c>
      <c r="B137" s="15" t="s">
        <v>255</v>
      </c>
      <c r="C137" s="15" t="s">
        <v>435</v>
      </c>
      <c r="D137" s="59" t="s">
        <v>1</v>
      </c>
      <c r="E137" s="15" t="s">
        <v>234</v>
      </c>
      <c r="F137" s="19" t="s">
        <v>678</v>
      </c>
      <c r="G137" s="86" t="s">
        <v>678</v>
      </c>
      <c r="H137" s="86" t="s">
        <v>693</v>
      </c>
      <c r="I137" s="112" t="s">
        <v>676</v>
      </c>
      <c r="J137" s="86" t="s">
        <v>720</v>
      </c>
      <c r="K137" s="116" t="s">
        <v>822</v>
      </c>
      <c r="L137" s="19" t="s">
        <v>720</v>
      </c>
      <c r="M137" s="112"/>
      <c r="N137" s="41"/>
      <c r="O137" s="42"/>
      <c r="P137" s="34" t="s">
        <v>436</v>
      </c>
      <c r="Q137" s="22">
        <v>1</v>
      </c>
      <c r="R137" s="34" t="s">
        <v>437</v>
      </c>
      <c r="S137" s="5" t="s">
        <v>423</v>
      </c>
      <c r="T137" s="4" t="s">
        <v>540</v>
      </c>
      <c r="U137" s="86">
        <v>2</v>
      </c>
    </row>
    <row r="138" spans="1:21" s="103" customFormat="1" ht="36" hidden="1" customHeight="1" x14ac:dyDescent="0.45">
      <c r="A138" s="33">
        <v>131</v>
      </c>
      <c r="B138" s="15" t="s">
        <v>255</v>
      </c>
      <c r="C138" s="15" t="s">
        <v>438</v>
      </c>
      <c r="D138" s="59" t="s">
        <v>1</v>
      </c>
      <c r="E138" s="15" t="s">
        <v>234</v>
      </c>
      <c r="F138" s="19" t="s">
        <v>678</v>
      </c>
      <c r="G138" s="86" t="s">
        <v>678</v>
      </c>
      <c r="H138" s="86" t="s">
        <v>693</v>
      </c>
      <c r="I138" s="112" t="s">
        <v>676</v>
      </c>
      <c r="J138" s="86" t="s">
        <v>720</v>
      </c>
      <c r="K138" s="116" t="s">
        <v>822</v>
      </c>
      <c r="L138" s="19" t="s">
        <v>720</v>
      </c>
      <c r="M138" s="112"/>
      <c r="N138" s="41"/>
      <c r="O138" s="42"/>
      <c r="P138" s="34" t="s">
        <v>426</v>
      </c>
      <c r="Q138" s="22">
        <v>4</v>
      </c>
      <c r="R138" s="34" t="s">
        <v>427</v>
      </c>
      <c r="S138" s="5" t="s">
        <v>423</v>
      </c>
      <c r="T138" s="4"/>
      <c r="U138" s="86">
        <v>2</v>
      </c>
    </row>
    <row r="139" spans="1:21" s="103" customFormat="1" ht="36" hidden="1" customHeight="1" x14ac:dyDescent="0.45">
      <c r="A139" s="33">
        <v>132</v>
      </c>
      <c r="B139" s="15" t="s">
        <v>255</v>
      </c>
      <c r="C139" s="15" t="s">
        <v>439</v>
      </c>
      <c r="D139" s="59" t="s">
        <v>1</v>
      </c>
      <c r="E139" s="15" t="s">
        <v>234</v>
      </c>
      <c r="F139" s="19" t="s">
        <v>678</v>
      </c>
      <c r="G139" s="86" t="s">
        <v>678</v>
      </c>
      <c r="H139" s="86" t="s">
        <v>693</v>
      </c>
      <c r="I139" s="112" t="s">
        <v>676</v>
      </c>
      <c r="J139" s="86" t="s">
        <v>720</v>
      </c>
      <c r="K139" s="116" t="s">
        <v>822</v>
      </c>
      <c r="L139" s="19" t="s">
        <v>720</v>
      </c>
      <c r="M139" s="112"/>
      <c r="N139" s="41"/>
      <c r="O139" s="42"/>
      <c r="P139" s="34" t="s">
        <v>440</v>
      </c>
      <c r="Q139" s="22">
        <v>4</v>
      </c>
      <c r="R139" s="34" t="s">
        <v>441</v>
      </c>
      <c r="S139" s="5" t="s">
        <v>423</v>
      </c>
      <c r="T139" s="5"/>
      <c r="U139" s="86">
        <v>2</v>
      </c>
    </row>
    <row r="140" spans="1:21" s="103" customFormat="1" ht="36" hidden="1" customHeight="1" x14ac:dyDescent="0.45">
      <c r="A140" s="33">
        <v>133</v>
      </c>
      <c r="B140" s="99" t="s">
        <v>35</v>
      </c>
      <c r="C140" s="100" t="s">
        <v>697</v>
      </c>
      <c r="D140" s="97" t="s">
        <v>1</v>
      </c>
      <c r="E140" s="100" t="s">
        <v>234</v>
      </c>
      <c r="F140" s="91"/>
      <c r="G140" s="91" t="s">
        <v>678</v>
      </c>
      <c r="H140" s="91" t="s">
        <v>695</v>
      </c>
      <c r="I140" s="98" t="s">
        <v>676</v>
      </c>
      <c r="J140" s="86" t="s">
        <v>720</v>
      </c>
      <c r="K140" s="116" t="s">
        <v>822</v>
      </c>
      <c r="L140" s="19" t="s">
        <v>720</v>
      </c>
      <c r="M140" s="116"/>
      <c r="N140" s="101"/>
      <c r="O140" s="102"/>
      <c r="P140" s="7" t="s">
        <v>698</v>
      </c>
      <c r="Q140" s="22">
        <v>1</v>
      </c>
      <c r="R140" s="7"/>
      <c r="S140" s="33"/>
      <c r="T140" s="99"/>
      <c r="U140" s="86">
        <v>2</v>
      </c>
    </row>
    <row r="141" spans="1:21" s="103" customFormat="1" ht="36" hidden="1" customHeight="1" x14ac:dyDescent="0.45">
      <c r="A141" s="33">
        <v>134</v>
      </c>
      <c r="B141" s="99" t="s">
        <v>35</v>
      </c>
      <c r="C141" s="100" t="s">
        <v>699</v>
      </c>
      <c r="D141" s="97" t="s">
        <v>1</v>
      </c>
      <c r="E141" s="100" t="s">
        <v>234</v>
      </c>
      <c r="F141" s="91"/>
      <c r="G141" s="91" t="s">
        <v>678</v>
      </c>
      <c r="H141" s="91" t="s">
        <v>695</v>
      </c>
      <c r="I141" s="98" t="s">
        <v>676</v>
      </c>
      <c r="J141" s="86" t="s">
        <v>720</v>
      </c>
      <c r="K141" s="116" t="s">
        <v>822</v>
      </c>
      <c r="L141" s="19" t="s">
        <v>720</v>
      </c>
      <c r="M141" s="116"/>
      <c r="N141" s="101"/>
      <c r="O141" s="102"/>
      <c r="P141" s="7" t="s">
        <v>698</v>
      </c>
      <c r="Q141" s="22">
        <v>1</v>
      </c>
      <c r="R141" s="7"/>
      <c r="S141" s="33"/>
      <c r="T141" s="99"/>
      <c r="U141" s="86">
        <v>2</v>
      </c>
    </row>
    <row r="142" spans="1:21" s="103" customFormat="1" ht="36" hidden="1" customHeight="1" x14ac:dyDescent="0.45">
      <c r="A142" s="33">
        <v>135</v>
      </c>
      <c r="B142" s="99" t="s">
        <v>35</v>
      </c>
      <c r="C142" s="100" t="s">
        <v>700</v>
      </c>
      <c r="D142" s="97" t="s">
        <v>1</v>
      </c>
      <c r="E142" s="100" t="s">
        <v>234</v>
      </c>
      <c r="F142" s="91"/>
      <c r="G142" s="91" t="s">
        <v>678</v>
      </c>
      <c r="H142" s="91" t="s">
        <v>695</v>
      </c>
      <c r="I142" s="98" t="s">
        <v>676</v>
      </c>
      <c r="J142" s="86" t="s">
        <v>720</v>
      </c>
      <c r="K142" s="116" t="s">
        <v>822</v>
      </c>
      <c r="L142" s="19" t="s">
        <v>720</v>
      </c>
      <c r="M142" s="116"/>
      <c r="N142" s="101"/>
      <c r="O142" s="102"/>
      <c r="P142" s="7" t="s">
        <v>698</v>
      </c>
      <c r="Q142" s="22">
        <v>1</v>
      </c>
      <c r="R142" s="7"/>
      <c r="S142" s="33"/>
      <c r="T142" s="99"/>
      <c r="U142" s="86">
        <v>2</v>
      </c>
    </row>
    <row r="143" spans="1:21" s="103" customFormat="1" ht="36" hidden="1" customHeight="1" x14ac:dyDescent="0.45">
      <c r="A143" s="33">
        <v>136</v>
      </c>
      <c r="B143" s="99" t="s">
        <v>35</v>
      </c>
      <c r="C143" s="100" t="s">
        <v>701</v>
      </c>
      <c r="D143" s="97" t="s">
        <v>1</v>
      </c>
      <c r="E143" s="100" t="s">
        <v>234</v>
      </c>
      <c r="F143" s="91"/>
      <c r="G143" s="91" t="s">
        <v>678</v>
      </c>
      <c r="H143" s="91" t="s">
        <v>693</v>
      </c>
      <c r="I143" s="98" t="s">
        <v>676</v>
      </c>
      <c r="J143" s="86" t="s">
        <v>720</v>
      </c>
      <c r="K143" s="116" t="s">
        <v>822</v>
      </c>
      <c r="L143" s="19" t="s">
        <v>720</v>
      </c>
      <c r="M143" s="116"/>
      <c r="N143" s="101"/>
      <c r="O143" s="102"/>
      <c r="P143" s="7" t="s">
        <v>698</v>
      </c>
      <c r="Q143" s="22">
        <v>1</v>
      </c>
      <c r="R143" s="7"/>
      <c r="S143" s="33"/>
      <c r="T143" s="99"/>
      <c r="U143" s="86">
        <v>2</v>
      </c>
    </row>
    <row r="144" spans="1:21" ht="36" hidden="1" x14ac:dyDescent="0.45">
      <c r="A144" s="33">
        <v>137</v>
      </c>
      <c r="B144" s="99" t="s">
        <v>35</v>
      </c>
      <c r="C144" s="100" t="s">
        <v>702</v>
      </c>
      <c r="D144" s="105" t="s">
        <v>1</v>
      </c>
      <c r="E144" s="100" t="s">
        <v>234</v>
      </c>
      <c r="F144" s="91"/>
      <c r="G144" s="123" t="s">
        <v>678</v>
      </c>
      <c r="H144" s="91" t="s">
        <v>693</v>
      </c>
      <c r="I144" s="98" t="s">
        <v>676</v>
      </c>
      <c r="J144" s="86" t="s">
        <v>720</v>
      </c>
      <c r="K144" s="116" t="s">
        <v>822</v>
      </c>
      <c r="L144" s="19" t="s">
        <v>720</v>
      </c>
      <c r="M144" s="116"/>
      <c r="N144" s="130"/>
      <c r="O144" s="102"/>
      <c r="P144" s="124" t="s">
        <v>703</v>
      </c>
      <c r="Q144" s="22">
        <v>2</v>
      </c>
      <c r="R144" s="3"/>
      <c r="S144" s="33"/>
      <c r="T144" s="99"/>
      <c r="U144" s="86">
        <v>2</v>
      </c>
    </row>
    <row r="145" spans="1:21" ht="36" hidden="1" x14ac:dyDescent="0.45">
      <c r="A145" s="33">
        <v>138</v>
      </c>
      <c r="B145" s="99" t="s">
        <v>35</v>
      </c>
      <c r="C145" s="100" t="s">
        <v>704</v>
      </c>
      <c r="D145" s="105" t="s">
        <v>1</v>
      </c>
      <c r="E145" s="100" t="s">
        <v>234</v>
      </c>
      <c r="F145" s="91"/>
      <c r="G145" s="123" t="s">
        <v>678</v>
      </c>
      <c r="H145" s="91" t="s">
        <v>693</v>
      </c>
      <c r="I145" s="98" t="s">
        <v>676</v>
      </c>
      <c r="J145" s="86" t="s">
        <v>720</v>
      </c>
      <c r="K145" s="116" t="s">
        <v>822</v>
      </c>
      <c r="L145" s="19" t="s">
        <v>720</v>
      </c>
      <c r="M145" s="116"/>
      <c r="N145" s="130"/>
      <c r="O145" s="102"/>
      <c r="P145" s="124" t="s">
        <v>703</v>
      </c>
      <c r="Q145" s="22">
        <v>2</v>
      </c>
      <c r="R145" s="3"/>
      <c r="S145" s="33"/>
      <c r="T145" s="99"/>
      <c r="U145" s="86">
        <v>2</v>
      </c>
    </row>
    <row r="146" spans="1:21" ht="36" hidden="1" x14ac:dyDescent="0.45">
      <c r="A146" s="33">
        <v>139</v>
      </c>
      <c r="B146" s="99" t="s">
        <v>35</v>
      </c>
      <c r="C146" s="100" t="s">
        <v>705</v>
      </c>
      <c r="D146" s="105" t="s">
        <v>1</v>
      </c>
      <c r="E146" s="100" t="s">
        <v>234</v>
      </c>
      <c r="F146" s="91"/>
      <c r="G146" s="123" t="s">
        <v>678</v>
      </c>
      <c r="H146" s="91" t="s">
        <v>693</v>
      </c>
      <c r="I146" s="98" t="s">
        <v>676</v>
      </c>
      <c r="J146" s="86" t="s">
        <v>720</v>
      </c>
      <c r="K146" s="116" t="s">
        <v>822</v>
      </c>
      <c r="L146" s="19" t="s">
        <v>720</v>
      </c>
      <c r="M146" s="116"/>
      <c r="N146" s="130"/>
      <c r="O146" s="102"/>
      <c r="P146" s="124" t="s">
        <v>703</v>
      </c>
      <c r="Q146" s="22">
        <v>2</v>
      </c>
      <c r="R146" s="3"/>
      <c r="S146" s="33"/>
      <c r="T146" s="99"/>
      <c r="U146" s="86">
        <v>2</v>
      </c>
    </row>
    <row r="147" spans="1:21" ht="36" hidden="1" x14ac:dyDescent="0.45">
      <c r="A147" s="33">
        <v>140</v>
      </c>
      <c r="B147" s="99" t="s">
        <v>35</v>
      </c>
      <c r="C147" s="100" t="s">
        <v>706</v>
      </c>
      <c r="D147" s="105" t="s">
        <v>1</v>
      </c>
      <c r="E147" s="100" t="s">
        <v>234</v>
      </c>
      <c r="F147" s="91"/>
      <c r="G147" s="123" t="s">
        <v>678</v>
      </c>
      <c r="H147" s="91" t="s">
        <v>693</v>
      </c>
      <c r="I147" s="98" t="s">
        <v>676</v>
      </c>
      <c r="J147" s="86" t="s">
        <v>720</v>
      </c>
      <c r="K147" s="116" t="s">
        <v>822</v>
      </c>
      <c r="L147" s="19" t="s">
        <v>720</v>
      </c>
      <c r="M147" s="116"/>
      <c r="N147" s="130"/>
      <c r="O147" s="102"/>
      <c r="P147" s="124" t="s">
        <v>698</v>
      </c>
      <c r="Q147" s="22">
        <v>1</v>
      </c>
      <c r="R147" s="3"/>
      <c r="S147" s="33"/>
      <c r="T147" s="99"/>
      <c r="U147" s="86">
        <v>2</v>
      </c>
    </row>
    <row r="148" spans="1:21" ht="36" hidden="1" x14ac:dyDescent="0.45">
      <c r="A148" s="33">
        <v>141</v>
      </c>
      <c r="B148" s="5" t="s">
        <v>122</v>
      </c>
      <c r="C148" s="15" t="s">
        <v>121</v>
      </c>
      <c r="D148" s="2" t="s">
        <v>123</v>
      </c>
      <c r="E148" s="15" t="s">
        <v>234</v>
      </c>
      <c r="F148" s="19" t="s">
        <v>679</v>
      </c>
      <c r="G148" s="115" t="s">
        <v>687</v>
      </c>
      <c r="H148" s="8" t="s">
        <v>708</v>
      </c>
      <c r="I148" s="71" t="s">
        <v>676</v>
      </c>
      <c r="J148" s="19" t="s">
        <v>811</v>
      </c>
      <c r="K148" s="71" t="s">
        <v>823</v>
      </c>
      <c r="L148" s="19" t="s">
        <v>720</v>
      </c>
      <c r="M148" s="71"/>
      <c r="N148" s="45"/>
      <c r="O148" s="22"/>
      <c r="P148" s="45" t="s">
        <v>279</v>
      </c>
      <c r="Q148" s="22">
        <v>415</v>
      </c>
      <c r="R148" s="35"/>
      <c r="S148" s="5" t="s">
        <v>235</v>
      </c>
      <c r="T148" s="4"/>
      <c r="U148" s="86">
        <v>2</v>
      </c>
    </row>
    <row r="149" spans="1:21" ht="36" hidden="1" x14ac:dyDescent="0.45">
      <c r="A149" s="33">
        <v>142</v>
      </c>
      <c r="B149" s="5" t="s">
        <v>122</v>
      </c>
      <c r="C149" s="15" t="s">
        <v>124</v>
      </c>
      <c r="D149" s="2" t="s">
        <v>123</v>
      </c>
      <c r="E149" s="15" t="s">
        <v>234</v>
      </c>
      <c r="F149" s="19" t="s">
        <v>679</v>
      </c>
      <c r="G149" s="115" t="s">
        <v>687</v>
      </c>
      <c r="H149" s="8" t="s">
        <v>708</v>
      </c>
      <c r="I149" s="71" t="s">
        <v>802</v>
      </c>
      <c r="J149" s="19" t="s">
        <v>811</v>
      </c>
      <c r="K149" s="71" t="s">
        <v>823</v>
      </c>
      <c r="L149" s="19" t="s">
        <v>720</v>
      </c>
      <c r="M149" s="71"/>
      <c r="N149" s="45"/>
      <c r="O149" s="22"/>
      <c r="P149" s="45" t="s">
        <v>280</v>
      </c>
      <c r="Q149" s="22">
        <v>33</v>
      </c>
      <c r="R149" s="35"/>
      <c r="S149" s="5" t="s">
        <v>235</v>
      </c>
      <c r="T149" s="4"/>
      <c r="U149" s="86">
        <v>2</v>
      </c>
    </row>
    <row r="150" spans="1:21" ht="36" hidden="1" x14ac:dyDescent="0.45">
      <c r="A150" s="33">
        <v>143</v>
      </c>
      <c r="B150" s="5" t="s">
        <v>122</v>
      </c>
      <c r="C150" s="15" t="s">
        <v>125</v>
      </c>
      <c r="D150" s="2" t="s">
        <v>123</v>
      </c>
      <c r="E150" s="15" t="s">
        <v>234</v>
      </c>
      <c r="F150" s="19" t="s">
        <v>679</v>
      </c>
      <c r="G150" s="115" t="s">
        <v>687</v>
      </c>
      <c r="H150" s="8" t="s">
        <v>708</v>
      </c>
      <c r="I150" s="71" t="s">
        <v>802</v>
      </c>
      <c r="J150" s="19" t="s">
        <v>811</v>
      </c>
      <c r="K150" s="71" t="s">
        <v>823</v>
      </c>
      <c r="L150" s="19" t="s">
        <v>720</v>
      </c>
      <c r="M150" s="71"/>
      <c r="N150" s="45"/>
      <c r="O150" s="22"/>
      <c r="P150" s="45" t="s">
        <v>281</v>
      </c>
      <c r="Q150" s="22">
        <f>74+2</f>
        <v>76</v>
      </c>
      <c r="R150" s="35"/>
      <c r="S150" s="5" t="s">
        <v>235</v>
      </c>
      <c r="T150" s="4"/>
      <c r="U150" s="86">
        <v>2</v>
      </c>
    </row>
    <row r="151" spans="1:21" ht="36" hidden="1" x14ac:dyDescent="0.45">
      <c r="A151" s="33">
        <v>144</v>
      </c>
      <c r="B151" s="53" t="s">
        <v>122</v>
      </c>
      <c r="C151" s="46" t="s">
        <v>126</v>
      </c>
      <c r="D151" s="66" t="s">
        <v>123</v>
      </c>
      <c r="E151" s="46" t="s">
        <v>236</v>
      </c>
      <c r="F151" s="19" t="s">
        <v>679</v>
      </c>
      <c r="G151" s="115" t="s">
        <v>687</v>
      </c>
      <c r="H151" s="8" t="s">
        <v>708</v>
      </c>
      <c r="I151" s="71" t="s">
        <v>803</v>
      </c>
      <c r="J151" s="19" t="s">
        <v>811</v>
      </c>
      <c r="K151" s="71" t="s">
        <v>823</v>
      </c>
      <c r="L151" s="19" t="s">
        <v>720</v>
      </c>
      <c r="M151" s="71"/>
      <c r="N151" s="57" t="s">
        <v>282</v>
      </c>
      <c r="O151" s="48">
        <v>6</v>
      </c>
      <c r="P151" s="57" t="s">
        <v>283</v>
      </c>
      <c r="Q151" s="48">
        <v>68</v>
      </c>
      <c r="R151" s="32"/>
      <c r="S151" s="53" t="s">
        <v>235</v>
      </c>
      <c r="T151" s="52"/>
      <c r="U151" s="86">
        <v>2</v>
      </c>
    </row>
    <row r="152" spans="1:21" ht="36" hidden="1" x14ac:dyDescent="0.45">
      <c r="A152" s="33">
        <v>145</v>
      </c>
      <c r="B152" s="53" t="s">
        <v>122</v>
      </c>
      <c r="C152" s="46" t="s">
        <v>127</v>
      </c>
      <c r="D152" s="66" t="s">
        <v>123</v>
      </c>
      <c r="E152" s="46" t="s">
        <v>236</v>
      </c>
      <c r="F152" s="19" t="s">
        <v>679</v>
      </c>
      <c r="G152" s="115" t="s">
        <v>687</v>
      </c>
      <c r="H152" s="8" t="s">
        <v>708</v>
      </c>
      <c r="I152" s="71" t="s">
        <v>804</v>
      </c>
      <c r="J152" s="19" t="s">
        <v>811</v>
      </c>
      <c r="K152" s="71" t="s">
        <v>823</v>
      </c>
      <c r="L152" s="19" t="s">
        <v>720</v>
      </c>
      <c r="M152" s="71"/>
      <c r="N152" s="57" t="s">
        <v>284</v>
      </c>
      <c r="O152" s="48">
        <v>3</v>
      </c>
      <c r="P152" s="57" t="s">
        <v>285</v>
      </c>
      <c r="Q152" s="48">
        <f>116+1</f>
        <v>117</v>
      </c>
      <c r="R152" s="32"/>
      <c r="S152" s="53" t="s">
        <v>235</v>
      </c>
      <c r="T152" s="52"/>
      <c r="U152" s="86">
        <v>2</v>
      </c>
    </row>
    <row r="153" spans="1:21" ht="36" hidden="1" x14ac:dyDescent="0.45">
      <c r="A153" s="33">
        <v>146</v>
      </c>
      <c r="B153" s="53" t="s">
        <v>122</v>
      </c>
      <c r="C153" s="46" t="s">
        <v>591</v>
      </c>
      <c r="D153" s="66" t="s">
        <v>123</v>
      </c>
      <c r="E153" s="46" t="s">
        <v>236</v>
      </c>
      <c r="F153" s="19" t="s">
        <v>679</v>
      </c>
      <c r="G153" s="115" t="s">
        <v>687</v>
      </c>
      <c r="H153" s="8" t="s">
        <v>708</v>
      </c>
      <c r="I153" s="71" t="s">
        <v>803</v>
      </c>
      <c r="J153" s="19" t="s">
        <v>811</v>
      </c>
      <c r="K153" s="71" t="s">
        <v>823</v>
      </c>
      <c r="L153" s="19" t="s">
        <v>720</v>
      </c>
      <c r="M153" s="71"/>
      <c r="N153" s="57" t="s">
        <v>286</v>
      </c>
      <c r="O153" s="48">
        <v>8</v>
      </c>
      <c r="P153" s="57" t="s">
        <v>283</v>
      </c>
      <c r="Q153" s="48">
        <v>68</v>
      </c>
      <c r="R153" s="32"/>
      <c r="S153" s="53" t="s">
        <v>246</v>
      </c>
      <c r="T153" s="52" t="s">
        <v>287</v>
      </c>
      <c r="U153" s="86">
        <v>2</v>
      </c>
    </row>
    <row r="154" spans="1:21" ht="36" hidden="1" x14ac:dyDescent="0.45">
      <c r="A154" s="33">
        <v>147</v>
      </c>
      <c r="B154" s="5" t="s">
        <v>122</v>
      </c>
      <c r="C154" s="15" t="s">
        <v>128</v>
      </c>
      <c r="D154" s="2" t="s">
        <v>123</v>
      </c>
      <c r="E154" s="15" t="s">
        <v>234</v>
      </c>
      <c r="F154" s="19" t="s">
        <v>679</v>
      </c>
      <c r="G154" s="115" t="s">
        <v>687</v>
      </c>
      <c r="H154" s="8" t="s">
        <v>708</v>
      </c>
      <c r="I154" s="71" t="s">
        <v>676</v>
      </c>
      <c r="J154" s="19" t="s">
        <v>811</v>
      </c>
      <c r="K154" s="71" t="s">
        <v>823</v>
      </c>
      <c r="L154" s="19" t="s">
        <v>720</v>
      </c>
      <c r="M154" s="71"/>
      <c r="N154" s="45"/>
      <c r="O154" s="22"/>
      <c r="P154" s="45" t="s">
        <v>288</v>
      </c>
      <c r="Q154" s="22">
        <v>195</v>
      </c>
      <c r="R154" s="35"/>
      <c r="S154" s="5" t="s">
        <v>235</v>
      </c>
      <c r="T154" s="4"/>
      <c r="U154" s="86">
        <v>2</v>
      </c>
    </row>
    <row r="155" spans="1:21" ht="36" hidden="1" x14ac:dyDescent="0.45">
      <c r="A155" s="33">
        <v>148</v>
      </c>
      <c r="B155" s="5" t="s">
        <v>122</v>
      </c>
      <c r="C155" s="15" t="s">
        <v>129</v>
      </c>
      <c r="D155" s="2" t="s">
        <v>123</v>
      </c>
      <c r="E155" s="15" t="s">
        <v>234</v>
      </c>
      <c r="F155" s="19" t="s">
        <v>679</v>
      </c>
      <c r="G155" s="115" t="s">
        <v>687</v>
      </c>
      <c r="H155" s="8" t="s">
        <v>708</v>
      </c>
      <c r="I155" s="71" t="s">
        <v>802</v>
      </c>
      <c r="J155" s="19" t="s">
        <v>811</v>
      </c>
      <c r="K155" s="71" t="s">
        <v>823</v>
      </c>
      <c r="L155" s="19" t="s">
        <v>720</v>
      </c>
      <c r="M155" s="71"/>
      <c r="N155" s="45"/>
      <c r="O155" s="22"/>
      <c r="P155" s="45" t="s">
        <v>289</v>
      </c>
      <c r="Q155" s="22">
        <v>9</v>
      </c>
      <c r="R155" s="35"/>
      <c r="S155" s="5" t="s">
        <v>235</v>
      </c>
      <c r="T155" s="4"/>
      <c r="U155" s="86">
        <v>2</v>
      </c>
    </row>
    <row r="156" spans="1:21" ht="36" hidden="1" x14ac:dyDescent="0.45">
      <c r="A156" s="33">
        <v>149</v>
      </c>
      <c r="B156" s="5" t="s">
        <v>122</v>
      </c>
      <c r="C156" s="15" t="s">
        <v>130</v>
      </c>
      <c r="D156" s="2" t="s">
        <v>123</v>
      </c>
      <c r="E156" s="15" t="s">
        <v>234</v>
      </c>
      <c r="F156" s="19" t="s">
        <v>679</v>
      </c>
      <c r="G156" s="115" t="s">
        <v>687</v>
      </c>
      <c r="H156" s="8" t="s">
        <v>708</v>
      </c>
      <c r="I156" s="71" t="s">
        <v>802</v>
      </c>
      <c r="J156" s="19" t="s">
        <v>811</v>
      </c>
      <c r="K156" s="71" t="s">
        <v>823</v>
      </c>
      <c r="L156" s="19" t="s">
        <v>720</v>
      </c>
      <c r="M156" s="71"/>
      <c r="N156" s="45"/>
      <c r="O156" s="22"/>
      <c r="P156" s="45" t="s">
        <v>289</v>
      </c>
      <c r="Q156" s="22">
        <v>9</v>
      </c>
      <c r="R156" s="35"/>
      <c r="S156" s="5" t="s">
        <v>235</v>
      </c>
      <c r="T156" s="4"/>
      <c r="U156" s="86">
        <v>2</v>
      </c>
    </row>
    <row r="157" spans="1:21" ht="72" hidden="1" x14ac:dyDescent="0.45">
      <c r="A157" s="33">
        <v>150</v>
      </c>
      <c r="B157" s="53" t="s">
        <v>122</v>
      </c>
      <c r="C157" s="46" t="s">
        <v>257</v>
      </c>
      <c r="D157" s="66" t="s">
        <v>123</v>
      </c>
      <c r="E157" s="46" t="s">
        <v>236</v>
      </c>
      <c r="F157" s="19" t="s">
        <v>679</v>
      </c>
      <c r="G157" s="115" t="s">
        <v>687</v>
      </c>
      <c r="H157" s="8" t="s">
        <v>708</v>
      </c>
      <c r="I157" s="71" t="s">
        <v>804</v>
      </c>
      <c r="J157" s="19" t="s">
        <v>811</v>
      </c>
      <c r="K157" s="71" t="s">
        <v>823</v>
      </c>
      <c r="L157" s="19" t="s">
        <v>720</v>
      </c>
      <c r="M157" s="71"/>
      <c r="N157" s="57" t="s">
        <v>290</v>
      </c>
      <c r="O157" s="48">
        <v>6</v>
      </c>
      <c r="P157" s="57" t="s">
        <v>291</v>
      </c>
      <c r="Q157" s="48">
        <f>117+10+16+1</f>
        <v>144</v>
      </c>
      <c r="R157" s="32"/>
      <c r="S157" s="53" t="s">
        <v>246</v>
      </c>
      <c r="T157" s="53" t="s">
        <v>247</v>
      </c>
      <c r="U157" s="86">
        <v>2</v>
      </c>
    </row>
    <row r="158" spans="1:21" ht="54" hidden="1" x14ac:dyDescent="0.45">
      <c r="A158" s="33">
        <v>151</v>
      </c>
      <c r="B158" s="53" t="s">
        <v>122</v>
      </c>
      <c r="C158" s="46" t="s">
        <v>259</v>
      </c>
      <c r="D158" s="66" t="s">
        <v>123</v>
      </c>
      <c r="E158" s="46" t="s">
        <v>236</v>
      </c>
      <c r="F158" s="19" t="s">
        <v>679</v>
      </c>
      <c r="G158" s="115" t="s">
        <v>687</v>
      </c>
      <c r="H158" s="8" t="s">
        <v>708</v>
      </c>
      <c r="I158" s="71" t="s">
        <v>804</v>
      </c>
      <c r="J158" s="19" t="s">
        <v>811</v>
      </c>
      <c r="K158" s="71" t="s">
        <v>823</v>
      </c>
      <c r="L158" s="19" t="s">
        <v>720</v>
      </c>
      <c r="M158" s="71"/>
      <c r="N158" s="57" t="s">
        <v>594</v>
      </c>
      <c r="O158" s="48"/>
      <c r="P158" s="57" t="s">
        <v>293</v>
      </c>
      <c r="Q158" s="48">
        <f>88+10+1</f>
        <v>99</v>
      </c>
      <c r="R158" s="32"/>
      <c r="S158" s="53" t="s">
        <v>235</v>
      </c>
      <c r="T158" s="53"/>
      <c r="U158" s="86">
        <v>2</v>
      </c>
    </row>
    <row r="159" spans="1:21" ht="54" hidden="1" x14ac:dyDescent="0.45">
      <c r="A159" s="33">
        <v>152</v>
      </c>
      <c r="B159" s="53" t="s">
        <v>122</v>
      </c>
      <c r="C159" s="46" t="s">
        <v>260</v>
      </c>
      <c r="D159" s="66" t="s">
        <v>123</v>
      </c>
      <c r="E159" s="46" t="s">
        <v>236</v>
      </c>
      <c r="F159" s="19" t="s">
        <v>679</v>
      </c>
      <c r="G159" s="115" t="s">
        <v>687</v>
      </c>
      <c r="H159" s="8" t="s">
        <v>708</v>
      </c>
      <c r="I159" s="71" t="s">
        <v>804</v>
      </c>
      <c r="J159" s="19" t="s">
        <v>811</v>
      </c>
      <c r="K159" s="71" t="s">
        <v>823</v>
      </c>
      <c r="L159" s="19" t="s">
        <v>720</v>
      </c>
      <c r="M159" s="71"/>
      <c r="N159" s="57" t="s">
        <v>594</v>
      </c>
      <c r="O159" s="58"/>
      <c r="P159" s="57" t="s">
        <v>294</v>
      </c>
      <c r="Q159" s="58">
        <f>119+4+2</f>
        <v>125</v>
      </c>
      <c r="R159" s="32"/>
      <c r="S159" s="53" t="s">
        <v>235</v>
      </c>
      <c r="T159" s="53"/>
      <c r="U159" s="86">
        <v>2</v>
      </c>
    </row>
    <row r="160" spans="1:21" ht="54" hidden="1" x14ac:dyDescent="0.45">
      <c r="A160" s="33">
        <v>153</v>
      </c>
      <c r="B160" s="53" t="s">
        <v>122</v>
      </c>
      <c r="C160" s="46" t="s">
        <v>261</v>
      </c>
      <c r="D160" s="71" t="s">
        <v>123</v>
      </c>
      <c r="E160" s="46" t="s">
        <v>236</v>
      </c>
      <c r="F160" s="19" t="s">
        <v>679</v>
      </c>
      <c r="G160" s="19" t="s">
        <v>687</v>
      </c>
      <c r="H160" s="8" t="s">
        <v>708</v>
      </c>
      <c r="I160" s="71" t="s">
        <v>803</v>
      </c>
      <c r="J160" s="19" t="s">
        <v>811</v>
      </c>
      <c r="K160" s="71" t="s">
        <v>823</v>
      </c>
      <c r="L160" s="19" t="s">
        <v>720</v>
      </c>
      <c r="M160" s="71"/>
      <c r="N160" s="47" t="s">
        <v>592</v>
      </c>
      <c r="O160" s="48">
        <v>10</v>
      </c>
      <c r="P160" s="47" t="s">
        <v>593</v>
      </c>
      <c r="Q160" s="48">
        <v>43</v>
      </c>
      <c r="R160" s="32"/>
      <c r="S160" s="53" t="s">
        <v>235</v>
      </c>
      <c r="T160" s="53"/>
      <c r="U160" s="86">
        <v>2</v>
      </c>
    </row>
    <row r="161" spans="1:21" ht="54" hidden="1" x14ac:dyDescent="0.45">
      <c r="A161" s="33">
        <v>154</v>
      </c>
      <c r="B161" s="5" t="s">
        <v>122</v>
      </c>
      <c r="C161" s="15" t="s">
        <v>262</v>
      </c>
      <c r="D161" s="8" t="s">
        <v>123</v>
      </c>
      <c r="E161" s="15" t="s">
        <v>234</v>
      </c>
      <c r="F161" s="19" t="s">
        <v>679</v>
      </c>
      <c r="G161" s="19" t="s">
        <v>687</v>
      </c>
      <c r="H161" s="8" t="s">
        <v>708</v>
      </c>
      <c r="I161" s="71" t="s">
        <v>802</v>
      </c>
      <c r="J161" s="19" t="s">
        <v>811</v>
      </c>
      <c r="K161" s="71" t="s">
        <v>823</v>
      </c>
      <c r="L161" s="19" t="s">
        <v>720</v>
      </c>
      <c r="M161" s="71"/>
      <c r="N161" s="34"/>
      <c r="O161" s="22"/>
      <c r="P161" s="34" t="s">
        <v>295</v>
      </c>
      <c r="Q161" s="22">
        <f>36+5+1</f>
        <v>42</v>
      </c>
      <c r="R161" s="35"/>
      <c r="S161" s="5" t="s">
        <v>235</v>
      </c>
      <c r="T161" s="5"/>
      <c r="U161" s="86">
        <v>2</v>
      </c>
    </row>
    <row r="162" spans="1:21" ht="54" hidden="1" x14ac:dyDescent="0.45">
      <c r="A162" s="33">
        <v>155</v>
      </c>
      <c r="B162" s="5" t="s">
        <v>122</v>
      </c>
      <c r="C162" s="15" t="s">
        <v>263</v>
      </c>
      <c r="D162" s="8" t="s">
        <v>123</v>
      </c>
      <c r="E162" s="15" t="s">
        <v>234</v>
      </c>
      <c r="F162" s="19" t="s">
        <v>679</v>
      </c>
      <c r="G162" s="19" t="s">
        <v>687</v>
      </c>
      <c r="H162" s="8" t="s">
        <v>708</v>
      </c>
      <c r="I162" s="71" t="s">
        <v>802</v>
      </c>
      <c r="J162" s="19" t="s">
        <v>811</v>
      </c>
      <c r="K162" s="71" t="s">
        <v>823</v>
      </c>
      <c r="L162" s="19" t="s">
        <v>720</v>
      </c>
      <c r="M162" s="71"/>
      <c r="N162" s="34"/>
      <c r="O162" s="22"/>
      <c r="P162" s="34" t="s">
        <v>296</v>
      </c>
      <c r="Q162" s="22">
        <f>65+1+2</f>
        <v>68</v>
      </c>
      <c r="R162" s="35"/>
      <c r="S162" s="5" t="s">
        <v>235</v>
      </c>
      <c r="T162" s="5"/>
      <c r="U162" s="86">
        <v>2</v>
      </c>
    </row>
    <row r="163" spans="1:21" ht="54" hidden="1" x14ac:dyDescent="0.45">
      <c r="A163" s="33">
        <v>156</v>
      </c>
      <c r="B163" s="5" t="s">
        <v>122</v>
      </c>
      <c r="C163" s="15" t="s">
        <v>264</v>
      </c>
      <c r="D163" s="8" t="s">
        <v>123</v>
      </c>
      <c r="E163" s="15" t="s">
        <v>234</v>
      </c>
      <c r="F163" s="19" t="s">
        <v>679</v>
      </c>
      <c r="G163" s="19" t="s">
        <v>687</v>
      </c>
      <c r="H163" s="8" t="s">
        <v>708</v>
      </c>
      <c r="I163" s="71" t="s">
        <v>802</v>
      </c>
      <c r="J163" s="19" t="s">
        <v>811</v>
      </c>
      <c r="K163" s="71" t="s">
        <v>823</v>
      </c>
      <c r="L163" s="19" t="s">
        <v>720</v>
      </c>
      <c r="M163" s="71"/>
      <c r="N163" s="34"/>
      <c r="O163" s="22"/>
      <c r="P163" s="34" t="s">
        <v>297</v>
      </c>
      <c r="Q163" s="22">
        <f>76+1+1</f>
        <v>78</v>
      </c>
      <c r="R163" s="35"/>
      <c r="S163" s="5" t="s">
        <v>235</v>
      </c>
      <c r="T163" s="5"/>
      <c r="U163" s="86">
        <v>2</v>
      </c>
    </row>
    <row r="164" spans="1:21" ht="36" hidden="1" x14ac:dyDescent="0.45">
      <c r="A164" s="33">
        <v>157</v>
      </c>
      <c r="B164" s="5" t="s">
        <v>122</v>
      </c>
      <c r="C164" s="15" t="s">
        <v>265</v>
      </c>
      <c r="D164" s="8" t="s">
        <v>123</v>
      </c>
      <c r="E164" s="15" t="s">
        <v>234</v>
      </c>
      <c r="F164" s="19" t="s">
        <v>679</v>
      </c>
      <c r="G164" s="19" t="s">
        <v>687</v>
      </c>
      <c r="H164" s="8" t="s">
        <v>708</v>
      </c>
      <c r="I164" s="71" t="s">
        <v>802</v>
      </c>
      <c r="J164" s="19" t="s">
        <v>811</v>
      </c>
      <c r="K164" s="71" t="s">
        <v>823</v>
      </c>
      <c r="L164" s="19" t="s">
        <v>720</v>
      </c>
      <c r="M164" s="71"/>
      <c r="N164" s="34"/>
      <c r="O164" s="22"/>
      <c r="P164" s="34" t="s">
        <v>298</v>
      </c>
      <c r="Q164" s="22">
        <f>18+1</f>
        <v>19</v>
      </c>
      <c r="R164" s="35"/>
      <c r="S164" s="5" t="s">
        <v>235</v>
      </c>
      <c r="T164" s="5"/>
      <c r="U164" s="86">
        <v>2</v>
      </c>
    </row>
    <row r="165" spans="1:21" ht="36" hidden="1" x14ac:dyDescent="0.45">
      <c r="A165" s="33">
        <v>158</v>
      </c>
      <c r="B165" s="53" t="s">
        <v>122</v>
      </c>
      <c r="C165" s="46" t="s">
        <v>266</v>
      </c>
      <c r="D165" s="71" t="s">
        <v>123</v>
      </c>
      <c r="E165" s="46" t="s">
        <v>236</v>
      </c>
      <c r="F165" s="19" t="s">
        <v>679</v>
      </c>
      <c r="G165" s="19" t="s">
        <v>687</v>
      </c>
      <c r="H165" s="8" t="s">
        <v>708</v>
      </c>
      <c r="I165" s="71" t="s">
        <v>803</v>
      </c>
      <c r="J165" s="19" t="s">
        <v>811</v>
      </c>
      <c r="K165" s="71" t="s">
        <v>823</v>
      </c>
      <c r="L165" s="19" t="s">
        <v>720</v>
      </c>
      <c r="M165" s="71"/>
      <c r="N165" s="47" t="s">
        <v>299</v>
      </c>
      <c r="O165" s="48">
        <v>6</v>
      </c>
      <c r="P165" s="47" t="s">
        <v>300</v>
      </c>
      <c r="Q165" s="48">
        <f>18+1</f>
        <v>19</v>
      </c>
      <c r="R165" s="32"/>
      <c r="S165" s="53" t="s">
        <v>235</v>
      </c>
      <c r="T165" s="53"/>
      <c r="U165" s="86">
        <v>2</v>
      </c>
    </row>
    <row r="166" spans="1:21" ht="54" hidden="1" x14ac:dyDescent="0.45">
      <c r="A166" s="33">
        <v>159</v>
      </c>
      <c r="B166" s="53" t="s">
        <v>122</v>
      </c>
      <c r="C166" s="46" t="s">
        <v>267</v>
      </c>
      <c r="D166" s="71" t="s">
        <v>123</v>
      </c>
      <c r="E166" s="46" t="s">
        <v>236</v>
      </c>
      <c r="F166" s="19" t="s">
        <v>679</v>
      </c>
      <c r="G166" s="19" t="s">
        <v>687</v>
      </c>
      <c r="H166" s="8" t="s">
        <v>708</v>
      </c>
      <c r="I166" s="71" t="s">
        <v>803</v>
      </c>
      <c r="J166" s="19" t="s">
        <v>811</v>
      </c>
      <c r="K166" s="71" t="s">
        <v>823</v>
      </c>
      <c r="L166" s="19" t="s">
        <v>720</v>
      </c>
      <c r="M166" s="71"/>
      <c r="N166" s="47" t="s">
        <v>595</v>
      </c>
      <c r="O166" s="48"/>
      <c r="P166" s="47" t="s">
        <v>301</v>
      </c>
      <c r="Q166" s="48">
        <f>36+2+1</f>
        <v>39</v>
      </c>
      <c r="R166" s="32"/>
      <c r="S166" s="53" t="s">
        <v>235</v>
      </c>
      <c r="T166" s="53"/>
      <c r="U166" s="86">
        <v>2</v>
      </c>
    </row>
    <row r="167" spans="1:21" ht="36" hidden="1" x14ac:dyDescent="0.45">
      <c r="A167" s="33">
        <v>160</v>
      </c>
      <c r="B167" s="5" t="s">
        <v>122</v>
      </c>
      <c r="C167" s="15" t="s">
        <v>268</v>
      </c>
      <c r="D167" s="8" t="s">
        <v>123</v>
      </c>
      <c r="E167" s="15" t="s">
        <v>234</v>
      </c>
      <c r="F167" s="19" t="s">
        <v>679</v>
      </c>
      <c r="G167" s="19" t="s">
        <v>687</v>
      </c>
      <c r="H167" s="8" t="s">
        <v>708</v>
      </c>
      <c r="I167" s="71" t="s">
        <v>802</v>
      </c>
      <c r="J167" s="19" t="s">
        <v>811</v>
      </c>
      <c r="K167" s="71" t="s">
        <v>823</v>
      </c>
      <c r="L167" s="19" t="s">
        <v>720</v>
      </c>
      <c r="M167" s="71"/>
      <c r="N167" s="34"/>
      <c r="O167" s="22"/>
      <c r="P167" s="34" t="s">
        <v>302</v>
      </c>
      <c r="Q167" s="22">
        <f>42+2</f>
        <v>44</v>
      </c>
      <c r="R167" s="35"/>
      <c r="S167" s="5" t="s">
        <v>235</v>
      </c>
      <c r="T167" s="5"/>
      <c r="U167" s="86">
        <v>2</v>
      </c>
    </row>
    <row r="168" spans="1:21" ht="36" hidden="1" x14ac:dyDescent="0.45">
      <c r="A168" s="33">
        <v>161</v>
      </c>
      <c r="B168" s="53" t="s">
        <v>122</v>
      </c>
      <c r="C168" s="46" t="s">
        <v>269</v>
      </c>
      <c r="D168" s="71" t="s">
        <v>123</v>
      </c>
      <c r="E168" s="46" t="s">
        <v>236</v>
      </c>
      <c r="F168" s="19" t="s">
        <v>679</v>
      </c>
      <c r="G168" s="19" t="s">
        <v>687</v>
      </c>
      <c r="H168" s="8" t="s">
        <v>708</v>
      </c>
      <c r="I168" s="71" t="s">
        <v>802</v>
      </c>
      <c r="J168" s="19" t="s">
        <v>811</v>
      </c>
      <c r="K168" s="71" t="s">
        <v>823</v>
      </c>
      <c r="L168" s="19" t="s">
        <v>720</v>
      </c>
      <c r="M168" s="71"/>
      <c r="N168" s="47" t="s">
        <v>594</v>
      </c>
      <c r="O168" s="48"/>
      <c r="P168" s="47" t="s">
        <v>303</v>
      </c>
      <c r="Q168" s="48">
        <f>15+1</f>
        <v>16</v>
      </c>
      <c r="R168" s="32"/>
      <c r="S168" s="53" t="s">
        <v>235</v>
      </c>
      <c r="T168" s="53"/>
      <c r="U168" s="86">
        <v>2</v>
      </c>
    </row>
    <row r="169" spans="1:21" ht="72" hidden="1" x14ac:dyDescent="0.45">
      <c r="A169" s="33">
        <v>162</v>
      </c>
      <c r="B169" s="5" t="s">
        <v>122</v>
      </c>
      <c r="C169" s="15" t="s">
        <v>270</v>
      </c>
      <c r="D169" s="8" t="s">
        <v>123</v>
      </c>
      <c r="E169" s="15" t="s">
        <v>234</v>
      </c>
      <c r="F169" s="19" t="s">
        <v>679</v>
      </c>
      <c r="G169" s="19" t="s">
        <v>687</v>
      </c>
      <c r="H169" s="8" t="s">
        <v>708</v>
      </c>
      <c r="I169" s="71" t="s">
        <v>802</v>
      </c>
      <c r="J169" s="19" t="s">
        <v>811</v>
      </c>
      <c r="K169" s="71" t="s">
        <v>823</v>
      </c>
      <c r="L169" s="19" t="s">
        <v>720</v>
      </c>
      <c r="M169" s="71"/>
      <c r="N169" s="34"/>
      <c r="O169" s="22"/>
      <c r="P169" s="34" t="s">
        <v>304</v>
      </c>
      <c r="Q169" s="22">
        <f>5+1+80+1</f>
        <v>87</v>
      </c>
      <c r="R169" s="35"/>
      <c r="S169" s="5" t="s">
        <v>235</v>
      </c>
      <c r="T169" s="5"/>
      <c r="U169" s="86">
        <v>2</v>
      </c>
    </row>
    <row r="170" spans="1:21" ht="54" hidden="1" x14ac:dyDescent="0.45">
      <c r="A170" s="33">
        <v>163</v>
      </c>
      <c r="B170" s="5" t="s">
        <v>122</v>
      </c>
      <c r="C170" s="15" t="s">
        <v>271</v>
      </c>
      <c r="D170" s="8" t="s">
        <v>123</v>
      </c>
      <c r="E170" s="15" t="s">
        <v>234</v>
      </c>
      <c r="F170" s="19" t="s">
        <v>679</v>
      </c>
      <c r="G170" s="19" t="s">
        <v>687</v>
      </c>
      <c r="H170" s="8" t="s">
        <v>708</v>
      </c>
      <c r="I170" s="71" t="s">
        <v>802</v>
      </c>
      <c r="J170" s="19" t="s">
        <v>811</v>
      </c>
      <c r="K170" s="71" t="s">
        <v>823</v>
      </c>
      <c r="L170" s="19" t="s">
        <v>720</v>
      </c>
      <c r="M170" s="71"/>
      <c r="N170" s="34"/>
      <c r="O170" s="22"/>
      <c r="P170" s="34" t="s">
        <v>305</v>
      </c>
      <c r="Q170" s="22">
        <f>2+1+4</f>
        <v>7</v>
      </c>
      <c r="R170" s="35"/>
      <c r="S170" s="5" t="s">
        <v>235</v>
      </c>
      <c r="T170" s="5"/>
      <c r="U170" s="86">
        <v>2</v>
      </c>
    </row>
    <row r="171" spans="1:21" ht="36" hidden="1" x14ac:dyDescent="0.45">
      <c r="A171" s="33">
        <v>164</v>
      </c>
      <c r="B171" s="5" t="s">
        <v>122</v>
      </c>
      <c r="C171" s="15" t="s">
        <v>132</v>
      </c>
      <c r="D171" s="8" t="s">
        <v>123</v>
      </c>
      <c r="E171" s="15" t="s">
        <v>234</v>
      </c>
      <c r="F171" s="19" t="s">
        <v>679</v>
      </c>
      <c r="G171" s="19" t="s">
        <v>687</v>
      </c>
      <c r="H171" s="8" t="s">
        <v>708</v>
      </c>
      <c r="I171" s="71" t="s">
        <v>802</v>
      </c>
      <c r="J171" s="19" t="s">
        <v>811</v>
      </c>
      <c r="K171" s="71" t="s">
        <v>823</v>
      </c>
      <c r="L171" s="19" t="s">
        <v>720</v>
      </c>
      <c r="M171" s="71"/>
      <c r="N171" s="34"/>
      <c r="O171" s="22"/>
      <c r="P171" s="34" t="s">
        <v>308</v>
      </c>
      <c r="Q171" s="22">
        <f>55+1</f>
        <v>56</v>
      </c>
      <c r="R171" s="35"/>
      <c r="S171" s="5" t="s">
        <v>235</v>
      </c>
      <c r="T171" s="5"/>
      <c r="U171" s="86">
        <v>2</v>
      </c>
    </row>
    <row r="172" spans="1:21" ht="54" hidden="1" x14ac:dyDescent="0.45">
      <c r="A172" s="33">
        <v>165</v>
      </c>
      <c r="B172" s="53" t="s">
        <v>122</v>
      </c>
      <c r="C172" s="46" t="s">
        <v>274</v>
      </c>
      <c r="D172" s="71" t="s">
        <v>123</v>
      </c>
      <c r="E172" s="46" t="s">
        <v>236</v>
      </c>
      <c r="F172" s="19" t="s">
        <v>679</v>
      </c>
      <c r="G172" s="19" t="s">
        <v>687</v>
      </c>
      <c r="H172" s="8" t="s">
        <v>708</v>
      </c>
      <c r="I172" s="71" t="s">
        <v>803</v>
      </c>
      <c r="J172" s="19" t="s">
        <v>811</v>
      </c>
      <c r="K172" s="71" t="s">
        <v>823</v>
      </c>
      <c r="L172" s="19" t="s">
        <v>720</v>
      </c>
      <c r="M172" s="71"/>
      <c r="N172" s="47" t="s">
        <v>595</v>
      </c>
      <c r="O172" s="48"/>
      <c r="P172" s="47" t="s">
        <v>309</v>
      </c>
      <c r="Q172" s="48">
        <f>76+3+3</f>
        <v>82</v>
      </c>
      <c r="R172" s="32"/>
      <c r="S172" s="53" t="s">
        <v>235</v>
      </c>
      <c r="T172" s="53"/>
      <c r="U172" s="86">
        <v>2</v>
      </c>
    </row>
    <row r="173" spans="1:21" ht="54" hidden="1" x14ac:dyDescent="0.45">
      <c r="A173" s="33">
        <v>166</v>
      </c>
      <c r="B173" s="5" t="s">
        <v>122</v>
      </c>
      <c r="C173" s="15" t="s">
        <v>133</v>
      </c>
      <c r="D173" s="8" t="s">
        <v>123</v>
      </c>
      <c r="E173" s="15" t="s">
        <v>234</v>
      </c>
      <c r="F173" s="19" t="s">
        <v>679</v>
      </c>
      <c r="G173" s="19" t="s">
        <v>687</v>
      </c>
      <c r="H173" s="8" t="s">
        <v>708</v>
      </c>
      <c r="I173" s="71" t="s">
        <v>802</v>
      </c>
      <c r="J173" s="19" t="s">
        <v>811</v>
      </c>
      <c r="K173" s="71" t="s">
        <v>823</v>
      </c>
      <c r="L173" s="19" t="s">
        <v>720</v>
      </c>
      <c r="M173" s="71"/>
      <c r="N173" s="34"/>
      <c r="O173" s="22"/>
      <c r="P173" s="34" t="s">
        <v>310</v>
      </c>
      <c r="Q173" s="22">
        <f>55+1+1</f>
        <v>57</v>
      </c>
      <c r="R173" s="35"/>
      <c r="S173" s="5" t="s">
        <v>235</v>
      </c>
      <c r="T173" s="5"/>
      <c r="U173" s="86">
        <v>2</v>
      </c>
    </row>
    <row r="174" spans="1:21" ht="36" hidden="1" x14ac:dyDescent="0.45">
      <c r="A174" s="33">
        <v>167</v>
      </c>
      <c r="B174" s="5" t="s">
        <v>122</v>
      </c>
      <c r="C174" s="15" t="s">
        <v>144</v>
      </c>
      <c r="D174" s="8" t="s">
        <v>123</v>
      </c>
      <c r="E174" s="15" t="s">
        <v>234</v>
      </c>
      <c r="F174" s="19" t="s">
        <v>679</v>
      </c>
      <c r="G174" s="19" t="s">
        <v>687</v>
      </c>
      <c r="H174" s="8" t="s">
        <v>708</v>
      </c>
      <c r="I174" s="71" t="s">
        <v>802</v>
      </c>
      <c r="J174" s="19" t="s">
        <v>811</v>
      </c>
      <c r="K174" s="71" t="s">
        <v>823</v>
      </c>
      <c r="L174" s="19" t="s">
        <v>720</v>
      </c>
      <c r="M174" s="71"/>
      <c r="N174" s="34"/>
      <c r="O174" s="22"/>
      <c r="P174" s="34" t="s">
        <v>311</v>
      </c>
      <c r="Q174" s="22">
        <v>5</v>
      </c>
      <c r="R174" s="35"/>
      <c r="S174" s="4" t="s">
        <v>235</v>
      </c>
      <c r="T174" s="4"/>
      <c r="U174" s="86">
        <v>2</v>
      </c>
    </row>
    <row r="175" spans="1:21" ht="54" hidden="1" x14ac:dyDescent="0.45">
      <c r="A175" s="33">
        <v>168</v>
      </c>
      <c r="B175" s="5" t="s">
        <v>122</v>
      </c>
      <c r="C175" s="15" t="s">
        <v>256</v>
      </c>
      <c r="D175" s="8" t="s">
        <v>123</v>
      </c>
      <c r="E175" s="15" t="s">
        <v>234</v>
      </c>
      <c r="F175" s="19" t="s">
        <v>679</v>
      </c>
      <c r="G175" s="19" t="s">
        <v>687</v>
      </c>
      <c r="H175" s="8" t="s">
        <v>708</v>
      </c>
      <c r="I175" s="71" t="s">
        <v>802</v>
      </c>
      <c r="J175" s="19" t="s">
        <v>811</v>
      </c>
      <c r="K175" s="71" t="s">
        <v>823</v>
      </c>
      <c r="L175" s="19" t="s">
        <v>720</v>
      </c>
      <c r="M175" s="71"/>
      <c r="N175" s="34"/>
      <c r="O175" s="22"/>
      <c r="P175" s="34" t="s">
        <v>312</v>
      </c>
      <c r="Q175" s="22">
        <f>80+3+4</f>
        <v>87</v>
      </c>
      <c r="R175" s="35"/>
      <c r="S175" s="5" t="s">
        <v>235</v>
      </c>
      <c r="T175" s="4"/>
      <c r="U175" s="86">
        <v>2</v>
      </c>
    </row>
    <row r="176" spans="1:21" ht="36" hidden="1" x14ac:dyDescent="0.45">
      <c r="A176" s="33">
        <v>169</v>
      </c>
      <c r="B176" s="5" t="s">
        <v>122</v>
      </c>
      <c r="C176" s="15" t="s">
        <v>248</v>
      </c>
      <c r="D176" s="59" t="s">
        <v>123</v>
      </c>
      <c r="E176" s="15" t="s">
        <v>234</v>
      </c>
      <c r="F176" s="19" t="s">
        <v>679</v>
      </c>
      <c r="G176" s="19" t="s">
        <v>687</v>
      </c>
      <c r="H176" s="8" t="s">
        <v>708</v>
      </c>
      <c r="I176" s="71" t="s">
        <v>802</v>
      </c>
      <c r="J176" s="19" t="s">
        <v>811</v>
      </c>
      <c r="K176" s="71" t="s">
        <v>823</v>
      </c>
      <c r="L176" s="19" t="s">
        <v>720</v>
      </c>
      <c r="M176" s="71"/>
      <c r="N176" s="34"/>
      <c r="O176" s="22"/>
      <c r="P176" s="34" t="s">
        <v>547</v>
      </c>
      <c r="Q176" s="22">
        <f>66+2+1</f>
        <v>69</v>
      </c>
      <c r="R176" s="35"/>
      <c r="S176" s="5" t="s">
        <v>235</v>
      </c>
      <c r="T176" s="5"/>
      <c r="U176" s="86">
        <v>2</v>
      </c>
    </row>
    <row r="177" spans="1:21" ht="378" hidden="1" x14ac:dyDescent="0.45">
      <c r="A177" s="33">
        <v>170</v>
      </c>
      <c r="B177" s="105" t="s">
        <v>750</v>
      </c>
      <c r="C177" s="100" t="s">
        <v>751</v>
      </c>
      <c r="D177" s="97" t="s">
        <v>96</v>
      </c>
      <c r="E177" s="100" t="s">
        <v>236</v>
      </c>
      <c r="F177" s="91" t="s">
        <v>678</v>
      </c>
      <c r="G177" s="91" t="s">
        <v>678</v>
      </c>
      <c r="H177" s="97" t="s">
        <v>752</v>
      </c>
      <c r="I177" s="97" t="s">
        <v>753</v>
      </c>
      <c r="J177" s="86" t="s">
        <v>690</v>
      </c>
      <c r="K177" s="86" t="s">
        <v>824</v>
      </c>
      <c r="L177" s="19" t="s">
        <v>720</v>
      </c>
      <c r="M177" s="86"/>
      <c r="N177" s="101" t="s">
        <v>754</v>
      </c>
      <c r="O177" s="106">
        <v>161</v>
      </c>
      <c r="P177" s="101" t="s">
        <v>755</v>
      </c>
      <c r="Q177" s="106">
        <v>230</v>
      </c>
      <c r="R177" s="107" t="s">
        <v>245</v>
      </c>
      <c r="S177" s="105" t="s">
        <v>245</v>
      </c>
      <c r="T177" s="108" t="s">
        <v>756</v>
      </c>
      <c r="U177" s="86">
        <v>2</v>
      </c>
    </row>
    <row r="178" spans="1:21" ht="90" hidden="1" x14ac:dyDescent="0.45">
      <c r="A178" s="33">
        <v>171</v>
      </c>
      <c r="B178" s="105" t="s">
        <v>750</v>
      </c>
      <c r="C178" s="100" t="s">
        <v>757</v>
      </c>
      <c r="D178" s="97" t="s">
        <v>96</v>
      </c>
      <c r="E178" s="100" t="s">
        <v>234</v>
      </c>
      <c r="F178" s="91" t="s">
        <v>679</v>
      </c>
      <c r="G178" s="91" t="s">
        <v>678</v>
      </c>
      <c r="H178" s="97" t="s">
        <v>752</v>
      </c>
      <c r="I178" s="97" t="s">
        <v>758</v>
      </c>
      <c r="J178" s="86" t="s">
        <v>690</v>
      </c>
      <c r="K178" s="86" t="s">
        <v>825</v>
      </c>
      <c r="L178" s="19" t="s">
        <v>720</v>
      </c>
      <c r="M178" s="86"/>
      <c r="N178" s="101"/>
      <c r="O178" s="106"/>
      <c r="P178" s="101" t="s">
        <v>759</v>
      </c>
      <c r="Q178" s="106">
        <v>111</v>
      </c>
      <c r="R178" s="107" t="s">
        <v>245</v>
      </c>
      <c r="S178" s="105" t="s">
        <v>245</v>
      </c>
      <c r="T178" s="108" t="s">
        <v>756</v>
      </c>
      <c r="U178" s="86">
        <v>2</v>
      </c>
    </row>
    <row r="179" spans="1:21" hidden="1" x14ac:dyDescent="0.45">
      <c r="A179" s="33">
        <v>172</v>
      </c>
      <c r="B179" s="5" t="s">
        <v>64</v>
      </c>
      <c r="C179" s="15" t="s">
        <v>139</v>
      </c>
      <c r="D179" s="59" t="s">
        <v>1</v>
      </c>
      <c r="E179" s="15" t="s">
        <v>234</v>
      </c>
      <c r="F179" s="60" t="s">
        <v>678</v>
      </c>
      <c r="G179" s="19" t="s">
        <v>678</v>
      </c>
      <c r="H179" s="8" t="s">
        <v>786</v>
      </c>
      <c r="I179" s="124" t="s">
        <v>382</v>
      </c>
      <c r="J179" s="19" t="s">
        <v>679</v>
      </c>
      <c r="K179" s="124"/>
      <c r="L179" s="19" t="s">
        <v>720</v>
      </c>
      <c r="M179" s="124"/>
      <c r="N179" s="34"/>
      <c r="O179" s="22"/>
      <c r="P179" s="34" t="s">
        <v>382</v>
      </c>
      <c r="Q179" s="22">
        <v>3</v>
      </c>
      <c r="R179" s="35" t="s">
        <v>382</v>
      </c>
      <c r="S179" s="5" t="s">
        <v>383</v>
      </c>
      <c r="T179" s="4" t="s">
        <v>384</v>
      </c>
      <c r="U179" s="86">
        <v>2</v>
      </c>
    </row>
    <row r="180" spans="1:21" ht="36" hidden="1" x14ac:dyDescent="0.45">
      <c r="A180" s="131">
        <v>173</v>
      </c>
      <c r="B180" s="5" t="s">
        <v>120</v>
      </c>
      <c r="C180" s="15" t="s">
        <v>119</v>
      </c>
      <c r="D180" s="8" t="s">
        <v>1</v>
      </c>
      <c r="E180" s="15" t="s">
        <v>234</v>
      </c>
      <c r="F180" s="19" t="s">
        <v>679</v>
      </c>
      <c r="G180" s="19"/>
      <c r="H180" s="8"/>
      <c r="I180" s="8" t="s">
        <v>773</v>
      </c>
      <c r="J180" s="86" t="s">
        <v>690</v>
      </c>
      <c r="K180" s="8" t="s">
        <v>837</v>
      </c>
      <c r="L180" s="19" t="s">
        <v>720</v>
      </c>
      <c r="M180" s="8"/>
      <c r="N180" s="34"/>
      <c r="O180" s="22"/>
      <c r="P180" s="17">
        <v>10</v>
      </c>
      <c r="Q180" s="22">
        <v>10</v>
      </c>
      <c r="R180" s="18">
        <v>10</v>
      </c>
      <c r="S180" s="4" t="s">
        <v>244</v>
      </c>
      <c r="T180" s="4"/>
      <c r="U180" s="86">
        <v>3</v>
      </c>
    </row>
    <row r="181" spans="1:21" x14ac:dyDescent="0.45">
      <c r="A181" s="33">
        <v>174</v>
      </c>
      <c r="B181" s="53" t="s">
        <v>600</v>
      </c>
      <c r="C181" s="46" t="s">
        <v>28</v>
      </c>
      <c r="D181" s="61" t="s">
        <v>29</v>
      </c>
      <c r="E181" s="46" t="s">
        <v>236</v>
      </c>
      <c r="F181" s="19" t="s">
        <v>679</v>
      </c>
      <c r="G181" s="87" t="s">
        <v>774</v>
      </c>
      <c r="H181" s="71" t="s">
        <v>776</v>
      </c>
      <c r="I181" s="71" t="s">
        <v>777</v>
      </c>
      <c r="J181" s="60" t="s">
        <v>687</v>
      </c>
      <c r="K181" s="117" t="s">
        <v>810</v>
      </c>
      <c r="L181" s="19" t="s">
        <v>678</v>
      </c>
      <c r="M181" s="117"/>
      <c r="N181" s="47" t="s">
        <v>387</v>
      </c>
      <c r="O181" s="48">
        <v>308</v>
      </c>
      <c r="P181" s="47" t="s">
        <v>388</v>
      </c>
      <c r="Q181" s="48">
        <v>28</v>
      </c>
      <c r="R181" s="32"/>
      <c r="S181" s="52" t="s">
        <v>601</v>
      </c>
      <c r="T181" s="52"/>
      <c r="U181" s="86">
        <v>3</v>
      </c>
    </row>
    <row r="182" spans="1:21" hidden="1" x14ac:dyDescent="0.45">
      <c r="A182" s="33">
        <v>175</v>
      </c>
      <c r="B182" s="53" t="s">
        <v>600</v>
      </c>
      <c r="C182" s="120" t="s">
        <v>836</v>
      </c>
      <c r="D182" s="61"/>
      <c r="E182" s="46"/>
      <c r="F182" s="19"/>
      <c r="G182" s="87"/>
      <c r="H182" s="71"/>
      <c r="I182" s="71"/>
      <c r="J182" s="60" t="s">
        <v>690</v>
      </c>
      <c r="K182" s="117" t="s">
        <v>817</v>
      </c>
      <c r="L182" s="19" t="s">
        <v>720</v>
      </c>
      <c r="M182" s="117"/>
      <c r="N182" s="47"/>
      <c r="O182" s="48"/>
      <c r="P182" s="47"/>
      <c r="Q182" s="48"/>
      <c r="R182" s="32"/>
      <c r="S182" s="52"/>
      <c r="T182" s="52"/>
      <c r="U182" s="86">
        <v>3</v>
      </c>
    </row>
    <row r="183" spans="1:21" x14ac:dyDescent="0.45">
      <c r="A183" s="33">
        <v>176</v>
      </c>
      <c r="B183" s="53" t="s">
        <v>600</v>
      </c>
      <c r="C183" s="46" t="s">
        <v>31</v>
      </c>
      <c r="D183" s="61" t="s">
        <v>29</v>
      </c>
      <c r="E183" s="46" t="s">
        <v>236</v>
      </c>
      <c r="F183" s="19" t="s">
        <v>679</v>
      </c>
      <c r="G183" s="87" t="s">
        <v>774</v>
      </c>
      <c r="H183" s="71" t="s">
        <v>776</v>
      </c>
      <c r="I183" s="71" t="s">
        <v>777</v>
      </c>
      <c r="J183" s="60" t="s">
        <v>687</v>
      </c>
      <c r="K183" s="117" t="s">
        <v>810</v>
      </c>
      <c r="L183" s="19" t="s">
        <v>678</v>
      </c>
      <c r="M183" s="117"/>
      <c r="N183" s="47" t="s">
        <v>603</v>
      </c>
      <c r="O183" s="48">
        <v>138</v>
      </c>
      <c r="P183" s="47" t="s">
        <v>390</v>
      </c>
      <c r="Q183" s="48">
        <v>21</v>
      </c>
      <c r="R183" s="32"/>
      <c r="S183" s="52" t="s">
        <v>601</v>
      </c>
      <c r="T183" s="52"/>
      <c r="U183" s="86">
        <v>3</v>
      </c>
    </row>
    <row r="184" spans="1:21" ht="36" x14ac:dyDescent="0.45">
      <c r="A184" s="33">
        <v>177</v>
      </c>
      <c r="B184" s="53" t="s">
        <v>600</v>
      </c>
      <c r="C184" s="32" t="s">
        <v>531</v>
      </c>
      <c r="D184" s="61" t="s">
        <v>29</v>
      </c>
      <c r="E184" s="46" t="s">
        <v>236</v>
      </c>
      <c r="F184" s="19" t="s">
        <v>679</v>
      </c>
      <c r="G184" s="87" t="s">
        <v>774</v>
      </c>
      <c r="H184" s="71" t="s">
        <v>776</v>
      </c>
      <c r="I184" s="71" t="s">
        <v>777</v>
      </c>
      <c r="J184" s="60" t="s">
        <v>687</v>
      </c>
      <c r="K184" s="117" t="s">
        <v>818</v>
      </c>
      <c r="L184" s="19" t="s">
        <v>678</v>
      </c>
      <c r="M184" s="117"/>
      <c r="N184" s="47" t="s">
        <v>604</v>
      </c>
      <c r="O184" s="48">
        <v>306</v>
      </c>
      <c r="P184" s="47" t="s">
        <v>605</v>
      </c>
      <c r="Q184" s="48">
        <v>62</v>
      </c>
      <c r="R184" s="32"/>
      <c r="S184" s="52" t="s">
        <v>601</v>
      </c>
      <c r="T184" s="52"/>
      <c r="U184" s="86">
        <v>3</v>
      </c>
    </row>
    <row r="185" spans="1:21" ht="36" x14ac:dyDescent="0.45">
      <c r="A185" s="33">
        <v>178</v>
      </c>
      <c r="B185" s="5" t="s">
        <v>600</v>
      </c>
      <c r="C185" s="32" t="s">
        <v>530</v>
      </c>
      <c r="D185" s="59" t="s">
        <v>29</v>
      </c>
      <c r="E185" s="46" t="s">
        <v>234</v>
      </c>
      <c r="F185" s="19" t="s">
        <v>679</v>
      </c>
      <c r="G185" s="87" t="s">
        <v>774</v>
      </c>
      <c r="H185" s="71" t="s">
        <v>776</v>
      </c>
      <c r="I185" s="71" t="s">
        <v>777</v>
      </c>
      <c r="J185" s="60" t="s">
        <v>687</v>
      </c>
      <c r="K185" s="117" t="s">
        <v>818</v>
      </c>
      <c r="L185" s="19" t="s">
        <v>678</v>
      </c>
      <c r="M185" s="117"/>
      <c r="N185" s="47">
        <v>0</v>
      </c>
      <c r="O185" s="48"/>
      <c r="P185" s="47" t="s">
        <v>391</v>
      </c>
      <c r="Q185" s="22">
        <v>352</v>
      </c>
      <c r="R185" s="35"/>
      <c r="S185" s="4" t="s">
        <v>601</v>
      </c>
      <c r="T185" s="4"/>
      <c r="U185" s="86">
        <v>3</v>
      </c>
    </row>
    <row r="186" spans="1:21" ht="198" x14ac:dyDescent="0.45">
      <c r="A186" s="33">
        <v>179</v>
      </c>
      <c r="B186" s="53" t="s">
        <v>633</v>
      </c>
      <c r="C186" s="46" t="s">
        <v>91</v>
      </c>
      <c r="D186" s="61" t="s">
        <v>86</v>
      </c>
      <c r="E186" s="46" t="s">
        <v>236</v>
      </c>
      <c r="F186" s="60" t="s">
        <v>678</v>
      </c>
      <c r="G186" s="19" t="s">
        <v>679</v>
      </c>
      <c r="H186" s="71" t="s">
        <v>748</v>
      </c>
      <c r="I186" s="71" t="s">
        <v>749</v>
      </c>
      <c r="J186" s="114" t="s">
        <v>687</v>
      </c>
      <c r="K186" s="71" t="s">
        <v>839</v>
      </c>
      <c r="L186" s="19" t="s">
        <v>678</v>
      </c>
      <c r="M186" s="97" t="s">
        <v>843</v>
      </c>
      <c r="N186" s="47" t="s">
        <v>658</v>
      </c>
      <c r="O186" s="48">
        <v>118</v>
      </c>
      <c r="P186" s="47" t="s">
        <v>632</v>
      </c>
      <c r="Q186" s="48">
        <v>850</v>
      </c>
      <c r="R186" s="32" t="s">
        <v>245</v>
      </c>
      <c r="S186" s="52" t="s">
        <v>241</v>
      </c>
      <c r="T186" s="52"/>
      <c r="U186" s="86">
        <v>3</v>
      </c>
    </row>
    <row r="187" spans="1:21" ht="72" x14ac:dyDescent="0.45">
      <c r="A187" s="33">
        <v>180</v>
      </c>
      <c r="B187" s="53" t="s">
        <v>41</v>
      </c>
      <c r="C187" s="46" t="s">
        <v>184</v>
      </c>
      <c r="D187" s="71" t="s">
        <v>42</v>
      </c>
      <c r="E187" s="46" t="s">
        <v>236</v>
      </c>
      <c r="F187" s="19" t="s">
        <v>678</v>
      </c>
      <c r="G187" s="86" t="s">
        <v>720</v>
      </c>
      <c r="H187" s="71" t="s">
        <v>721</v>
      </c>
      <c r="I187" s="71" t="s">
        <v>722</v>
      </c>
      <c r="J187" s="86" t="s">
        <v>687</v>
      </c>
      <c r="K187" s="86" t="s">
        <v>828</v>
      </c>
      <c r="L187" s="19" t="s">
        <v>678</v>
      </c>
      <c r="M187" s="112" t="s">
        <v>841</v>
      </c>
      <c r="N187" s="80" t="s">
        <v>337</v>
      </c>
      <c r="O187" s="48">
        <v>61</v>
      </c>
      <c r="P187" s="47" t="s">
        <v>338</v>
      </c>
      <c r="Q187" s="48">
        <v>1309</v>
      </c>
      <c r="R187" s="32"/>
      <c r="S187" s="70" t="s">
        <v>251</v>
      </c>
      <c r="T187" s="53"/>
      <c r="U187" s="86">
        <v>3</v>
      </c>
    </row>
    <row r="188" spans="1:21" ht="90" x14ac:dyDescent="0.45">
      <c r="A188" s="33">
        <v>181</v>
      </c>
      <c r="B188" s="52" t="s">
        <v>64</v>
      </c>
      <c r="C188" s="32" t="s">
        <v>78</v>
      </c>
      <c r="D188" s="71" t="s">
        <v>65</v>
      </c>
      <c r="E188" s="32" t="s">
        <v>236</v>
      </c>
      <c r="F188" s="19" t="s">
        <v>678</v>
      </c>
      <c r="G188" s="19" t="s">
        <v>679</v>
      </c>
      <c r="H188" s="71" t="s">
        <v>791</v>
      </c>
      <c r="I188" s="71" t="s">
        <v>792</v>
      </c>
      <c r="J188" s="19" t="s">
        <v>687</v>
      </c>
      <c r="K188" s="71" t="s">
        <v>830</v>
      </c>
      <c r="L188" s="19" t="s">
        <v>678</v>
      </c>
      <c r="M188" s="71" t="s">
        <v>840</v>
      </c>
      <c r="N188" s="72" t="s">
        <v>461</v>
      </c>
      <c r="O188" s="73">
        <v>20</v>
      </c>
      <c r="P188" s="72" t="s">
        <v>462</v>
      </c>
      <c r="Q188" s="48">
        <v>54</v>
      </c>
      <c r="R188" s="32" t="s">
        <v>245</v>
      </c>
      <c r="S188" s="52" t="s">
        <v>245</v>
      </c>
      <c r="T188" s="52"/>
      <c r="U188" s="86">
        <v>3</v>
      </c>
    </row>
    <row r="189" spans="1:21" ht="108" x14ac:dyDescent="0.45">
      <c r="A189" s="33">
        <v>182</v>
      </c>
      <c r="B189" s="52" t="s">
        <v>64</v>
      </c>
      <c r="C189" s="32" t="s">
        <v>81</v>
      </c>
      <c r="D189" s="71" t="s">
        <v>65</v>
      </c>
      <c r="E189" s="32" t="s">
        <v>236</v>
      </c>
      <c r="F189" s="19" t="s">
        <v>678</v>
      </c>
      <c r="G189" s="19" t="s">
        <v>679</v>
      </c>
      <c r="H189" s="71" t="s">
        <v>791</v>
      </c>
      <c r="I189" s="71" t="s">
        <v>792</v>
      </c>
      <c r="J189" s="19" t="s">
        <v>687</v>
      </c>
      <c r="K189" s="71" t="s">
        <v>830</v>
      </c>
      <c r="L189" s="19" t="s">
        <v>678</v>
      </c>
      <c r="M189" s="71"/>
      <c r="N189" s="72" t="s">
        <v>465</v>
      </c>
      <c r="O189" s="73">
        <v>40</v>
      </c>
      <c r="P189" s="72" t="s">
        <v>467</v>
      </c>
      <c r="Q189" s="48">
        <f>12+32+9+52+4+18</f>
        <v>127</v>
      </c>
      <c r="R189" s="32" t="s">
        <v>245</v>
      </c>
      <c r="S189" s="52" t="s">
        <v>245</v>
      </c>
      <c r="T189" s="52"/>
      <c r="U189" s="86">
        <v>3</v>
      </c>
    </row>
    <row r="190" spans="1:21" ht="126" x14ac:dyDescent="0.45">
      <c r="A190" s="33">
        <v>183</v>
      </c>
      <c r="B190" s="52" t="s">
        <v>64</v>
      </c>
      <c r="C190" s="32" t="s">
        <v>83</v>
      </c>
      <c r="D190" s="71" t="s">
        <v>65</v>
      </c>
      <c r="E190" s="32" t="s">
        <v>236</v>
      </c>
      <c r="F190" s="19" t="s">
        <v>678</v>
      </c>
      <c r="G190" s="19" t="s">
        <v>679</v>
      </c>
      <c r="H190" s="71" t="s">
        <v>791</v>
      </c>
      <c r="I190" s="71" t="s">
        <v>792</v>
      </c>
      <c r="J190" s="19" t="s">
        <v>687</v>
      </c>
      <c r="K190" s="71" t="s">
        <v>830</v>
      </c>
      <c r="L190" s="19" t="s">
        <v>678</v>
      </c>
      <c r="M190" s="71"/>
      <c r="N190" s="72" t="s">
        <v>470</v>
      </c>
      <c r="O190" s="73">
        <f>40+4</f>
        <v>44</v>
      </c>
      <c r="P190" s="72" t="s">
        <v>568</v>
      </c>
      <c r="Q190" s="48">
        <f>3+2+84+5+16+56+54</f>
        <v>220</v>
      </c>
      <c r="R190" s="32" t="s">
        <v>245</v>
      </c>
      <c r="S190" s="52" t="s">
        <v>245</v>
      </c>
      <c r="T190" s="52"/>
      <c r="U190" s="86">
        <v>3</v>
      </c>
    </row>
    <row r="191" spans="1:21" ht="72" x14ac:dyDescent="0.45">
      <c r="A191" s="131">
        <v>184</v>
      </c>
      <c r="B191" s="53" t="s">
        <v>102</v>
      </c>
      <c r="C191" s="46" t="s">
        <v>101</v>
      </c>
      <c r="D191" s="71" t="s">
        <v>103</v>
      </c>
      <c r="E191" s="46" t="s">
        <v>236</v>
      </c>
      <c r="F191" s="19" t="s">
        <v>678</v>
      </c>
      <c r="G191" s="86" t="s">
        <v>687</v>
      </c>
      <c r="H191" s="71" t="s">
        <v>688</v>
      </c>
      <c r="I191" s="71" t="s">
        <v>689</v>
      </c>
      <c r="J191" s="86" t="s">
        <v>687</v>
      </c>
      <c r="K191" s="71"/>
      <c r="L191" s="19" t="s">
        <v>678</v>
      </c>
      <c r="M191" s="71"/>
      <c r="N191" s="47">
        <v>1281</v>
      </c>
      <c r="O191" s="48">
        <v>1281</v>
      </c>
      <c r="P191" s="47">
        <v>2716</v>
      </c>
      <c r="Q191" s="48">
        <v>2716</v>
      </c>
      <c r="R191" s="32"/>
      <c r="S191" s="52" t="s">
        <v>537</v>
      </c>
      <c r="T191" s="52"/>
      <c r="U191" s="86">
        <v>4</v>
      </c>
    </row>
    <row r="192" spans="1:21" ht="36" x14ac:dyDescent="0.45">
      <c r="A192" s="33">
        <v>185</v>
      </c>
      <c r="B192" s="56" t="s">
        <v>10</v>
      </c>
      <c r="C192" s="62" t="s">
        <v>9</v>
      </c>
      <c r="D192" s="71" t="s">
        <v>3</v>
      </c>
      <c r="E192" s="62" t="s">
        <v>236</v>
      </c>
      <c r="F192" s="19" t="s">
        <v>678</v>
      </c>
      <c r="G192" s="86" t="s">
        <v>687</v>
      </c>
      <c r="H192" s="71" t="s">
        <v>707</v>
      </c>
      <c r="I192" s="71"/>
      <c r="J192" s="86" t="s">
        <v>687</v>
      </c>
      <c r="K192" s="71"/>
      <c r="L192" s="19" t="s">
        <v>678</v>
      </c>
      <c r="M192" s="71"/>
      <c r="N192" s="63" t="s">
        <v>372</v>
      </c>
      <c r="O192" s="64">
        <v>966</v>
      </c>
      <c r="P192" s="63" t="s">
        <v>373</v>
      </c>
      <c r="Q192" s="64">
        <v>127</v>
      </c>
      <c r="R192" s="65" t="s">
        <v>373</v>
      </c>
      <c r="S192" s="66" t="s">
        <v>278</v>
      </c>
      <c r="T192" s="66" t="s">
        <v>254</v>
      </c>
      <c r="U192" s="86">
        <v>4</v>
      </c>
    </row>
    <row r="193" spans="1:21" ht="36" x14ac:dyDescent="0.45">
      <c r="A193" s="33">
        <v>186</v>
      </c>
      <c r="B193" s="56" t="s">
        <v>12</v>
      </c>
      <c r="C193" s="62" t="s">
        <v>11</v>
      </c>
      <c r="D193" s="66" t="s">
        <v>13</v>
      </c>
      <c r="E193" s="62" t="s">
        <v>236</v>
      </c>
      <c r="F193" s="19" t="s">
        <v>678</v>
      </c>
      <c r="G193" s="86" t="s">
        <v>715</v>
      </c>
      <c r="H193" s="66" t="s">
        <v>730</v>
      </c>
      <c r="I193" s="66" t="s">
        <v>731</v>
      </c>
      <c r="J193" s="86" t="s">
        <v>816</v>
      </c>
      <c r="K193" s="71" t="s">
        <v>807</v>
      </c>
      <c r="L193" s="19" t="s">
        <v>678</v>
      </c>
      <c r="M193" s="71"/>
      <c r="N193" s="63" t="s">
        <v>385</v>
      </c>
      <c r="O193" s="64">
        <v>10</v>
      </c>
      <c r="P193" s="63"/>
      <c r="Q193" s="64"/>
      <c r="R193" s="65"/>
      <c r="S193" s="66" t="s">
        <v>242</v>
      </c>
      <c r="T193" s="66"/>
      <c r="U193" s="86">
        <v>4</v>
      </c>
    </row>
    <row r="194" spans="1:21" ht="72" x14ac:dyDescent="0.45">
      <c r="A194" s="33">
        <v>187</v>
      </c>
      <c r="B194" s="56" t="s">
        <v>16</v>
      </c>
      <c r="C194" s="62" t="s">
        <v>18</v>
      </c>
      <c r="D194" s="66" t="s">
        <v>17</v>
      </c>
      <c r="E194" s="62" t="s">
        <v>236</v>
      </c>
      <c r="F194" s="19" t="s">
        <v>678</v>
      </c>
      <c r="G194" s="86" t="s">
        <v>687</v>
      </c>
      <c r="H194" s="66" t="s">
        <v>725</v>
      </c>
      <c r="I194" s="66"/>
      <c r="J194" s="86" t="s">
        <v>687</v>
      </c>
      <c r="K194" s="71"/>
      <c r="L194" s="19" t="s">
        <v>678</v>
      </c>
      <c r="M194" s="71"/>
      <c r="N194" s="47" t="s">
        <v>340</v>
      </c>
      <c r="O194" s="48">
        <v>7</v>
      </c>
      <c r="P194" s="47" t="s">
        <v>538</v>
      </c>
      <c r="Q194" s="48">
        <f>92+2+5</f>
        <v>99</v>
      </c>
      <c r="R194" s="65" t="s">
        <v>644</v>
      </c>
      <c r="S194" s="66" t="s">
        <v>645</v>
      </c>
      <c r="T194" s="66"/>
      <c r="U194" s="86">
        <v>4</v>
      </c>
    </row>
    <row r="195" spans="1:21" ht="113.4" x14ac:dyDescent="0.45">
      <c r="A195" s="33">
        <v>188</v>
      </c>
      <c r="B195" s="33" t="s">
        <v>16</v>
      </c>
      <c r="C195" s="1" t="s">
        <v>19</v>
      </c>
      <c r="D195" s="8" t="s">
        <v>17</v>
      </c>
      <c r="E195" s="1" t="s">
        <v>234</v>
      </c>
      <c r="F195" s="19" t="s">
        <v>678</v>
      </c>
      <c r="G195" s="86" t="s">
        <v>687</v>
      </c>
      <c r="H195" s="71" t="s">
        <v>725</v>
      </c>
      <c r="I195" s="8"/>
      <c r="J195" s="86" t="s">
        <v>687</v>
      </c>
      <c r="K195" s="8"/>
      <c r="L195" s="19" t="s">
        <v>678</v>
      </c>
      <c r="M195" s="8"/>
      <c r="N195" s="47"/>
      <c r="O195" s="48"/>
      <c r="P195" s="67" t="s">
        <v>342</v>
      </c>
      <c r="Q195" s="68">
        <f>39+28+2+3+3+2+4</f>
        <v>81</v>
      </c>
      <c r="R195" s="65" t="s">
        <v>644</v>
      </c>
      <c r="S195" s="66" t="s">
        <v>645</v>
      </c>
      <c r="T195" s="66"/>
      <c r="U195" s="86">
        <v>4</v>
      </c>
    </row>
    <row r="196" spans="1:21" ht="113.4" x14ac:dyDescent="0.45">
      <c r="A196" s="33">
        <v>189</v>
      </c>
      <c r="B196" s="56" t="s">
        <v>16</v>
      </c>
      <c r="C196" s="62" t="s">
        <v>20</v>
      </c>
      <c r="D196" s="71" t="s">
        <v>17</v>
      </c>
      <c r="E196" s="62" t="s">
        <v>236</v>
      </c>
      <c r="F196" s="19" t="s">
        <v>678</v>
      </c>
      <c r="G196" s="86" t="s">
        <v>687</v>
      </c>
      <c r="H196" s="71" t="s">
        <v>725</v>
      </c>
      <c r="I196" s="71"/>
      <c r="J196" s="86" t="s">
        <v>687</v>
      </c>
      <c r="K196" s="71"/>
      <c r="L196" s="19" t="s">
        <v>678</v>
      </c>
      <c r="M196" s="71"/>
      <c r="N196" s="47" t="s">
        <v>343</v>
      </c>
      <c r="O196" s="48">
        <f>1+1</f>
        <v>2</v>
      </c>
      <c r="P196" s="67" t="s">
        <v>344</v>
      </c>
      <c r="Q196" s="68">
        <f>7+7+4+30+16+1+1</f>
        <v>66</v>
      </c>
      <c r="R196" s="65" t="s">
        <v>644</v>
      </c>
      <c r="S196" s="66" t="s">
        <v>645</v>
      </c>
      <c r="T196" s="66"/>
      <c r="U196" s="86">
        <v>4</v>
      </c>
    </row>
    <row r="197" spans="1:21" s="28" customFormat="1" ht="194.4" x14ac:dyDescent="0.45">
      <c r="A197" s="33">
        <v>190</v>
      </c>
      <c r="B197" s="5" t="s">
        <v>16</v>
      </c>
      <c r="C197" s="15" t="s">
        <v>345</v>
      </c>
      <c r="D197" s="8" t="s">
        <v>17</v>
      </c>
      <c r="E197" s="15" t="s">
        <v>234</v>
      </c>
      <c r="F197" s="19" t="s">
        <v>678</v>
      </c>
      <c r="G197" s="86" t="s">
        <v>687</v>
      </c>
      <c r="H197" s="8" t="s">
        <v>726</v>
      </c>
      <c r="I197" s="8"/>
      <c r="J197" s="86" t="s">
        <v>687</v>
      </c>
      <c r="K197" s="8"/>
      <c r="L197" s="19" t="s">
        <v>678</v>
      </c>
      <c r="M197" s="8"/>
      <c r="N197" s="47"/>
      <c r="O197" s="48"/>
      <c r="P197" s="67" t="s">
        <v>346</v>
      </c>
      <c r="Q197" s="68">
        <f>17+2+16+34+28+8+6+15+3+1+3</f>
        <v>133</v>
      </c>
      <c r="R197" s="32" t="s">
        <v>644</v>
      </c>
      <c r="S197" s="52" t="s">
        <v>645</v>
      </c>
      <c r="T197" s="52" t="s">
        <v>347</v>
      </c>
      <c r="U197" s="86">
        <v>4</v>
      </c>
    </row>
    <row r="198" spans="1:21" ht="72" x14ac:dyDescent="0.45">
      <c r="A198" s="33">
        <v>191</v>
      </c>
      <c r="B198" s="53" t="s">
        <v>16</v>
      </c>
      <c r="C198" s="46" t="s">
        <v>21</v>
      </c>
      <c r="D198" s="71" t="s">
        <v>17</v>
      </c>
      <c r="E198" s="46" t="s">
        <v>236</v>
      </c>
      <c r="F198" s="19" t="s">
        <v>678</v>
      </c>
      <c r="G198" s="86" t="s">
        <v>687</v>
      </c>
      <c r="H198" s="71" t="s">
        <v>725</v>
      </c>
      <c r="I198" s="71"/>
      <c r="J198" s="86" t="s">
        <v>687</v>
      </c>
      <c r="K198" s="71"/>
      <c r="L198" s="19" t="s">
        <v>678</v>
      </c>
      <c r="M198" s="71"/>
      <c r="N198" s="47" t="s">
        <v>348</v>
      </c>
      <c r="O198" s="48">
        <f>28+1</f>
        <v>29</v>
      </c>
      <c r="P198" s="47" t="s">
        <v>349</v>
      </c>
      <c r="Q198" s="48">
        <f>92+52+3+32</f>
        <v>179</v>
      </c>
      <c r="R198" s="32" t="s">
        <v>644</v>
      </c>
      <c r="S198" s="52" t="s">
        <v>645</v>
      </c>
      <c r="T198" s="52"/>
      <c r="U198" s="86">
        <v>4</v>
      </c>
    </row>
    <row r="199" spans="1:21" s="28" customFormat="1" ht="145.80000000000001" x14ac:dyDescent="0.45">
      <c r="A199" s="33">
        <v>192</v>
      </c>
      <c r="B199" s="5" t="s">
        <v>16</v>
      </c>
      <c r="C199" s="15" t="s">
        <v>22</v>
      </c>
      <c r="D199" s="8" t="s">
        <v>17</v>
      </c>
      <c r="E199" s="15" t="s">
        <v>234</v>
      </c>
      <c r="F199" s="19" t="s">
        <v>678</v>
      </c>
      <c r="G199" s="86" t="s">
        <v>687</v>
      </c>
      <c r="H199" s="8" t="s">
        <v>725</v>
      </c>
      <c r="I199" s="8"/>
      <c r="J199" s="86" t="s">
        <v>687</v>
      </c>
      <c r="K199" s="8"/>
      <c r="L199" s="19" t="s">
        <v>678</v>
      </c>
      <c r="M199" s="8"/>
      <c r="N199" s="47"/>
      <c r="O199" s="48"/>
      <c r="P199" s="67" t="s">
        <v>350</v>
      </c>
      <c r="Q199" s="68">
        <f>46+73+19+2+2+40+2+4+9+1+2</f>
        <v>200</v>
      </c>
      <c r="R199" s="32" t="s">
        <v>644</v>
      </c>
      <c r="S199" s="52" t="s">
        <v>645</v>
      </c>
      <c r="T199" s="52"/>
      <c r="U199" s="86">
        <v>4</v>
      </c>
    </row>
    <row r="200" spans="1:21" ht="81" x14ac:dyDescent="0.45">
      <c r="A200" s="33">
        <v>193</v>
      </c>
      <c r="B200" s="5" t="s">
        <v>16</v>
      </c>
      <c r="C200" s="15" t="s">
        <v>23</v>
      </c>
      <c r="D200" s="59" t="s">
        <v>17</v>
      </c>
      <c r="E200" s="15" t="s">
        <v>234</v>
      </c>
      <c r="F200" s="19" t="s">
        <v>678</v>
      </c>
      <c r="G200" s="86" t="s">
        <v>687</v>
      </c>
      <c r="H200" s="8" t="s">
        <v>725</v>
      </c>
      <c r="I200" s="8"/>
      <c r="J200" s="86" t="s">
        <v>687</v>
      </c>
      <c r="K200" s="8"/>
      <c r="L200" s="19" t="s">
        <v>678</v>
      </c>
      <c r="M200" s="8"/>
      <c r="N200" s="47" t="s">
        <v>549</v>
      </c>
      <c r="O200" s="48">
        <v>31</v>
      </c>
      <c r="P200" s="81" t="s">
        <v>548</v>
      </c>
      <c r="Q200" s="68">
        <f>121+19+4+35+4+1</f>
        <v>184</v>
      </c>
      <c r="R200" s="32" t="s">
        <v>644</v>
      </c>
      <c r="S200" s="52" t="s">
        <v>645</v>
      </c>
      <c r="T200" s="52"/>
      <c r="U200" s="86">
        <v>4</v>
      </c>
    </row>
    <row r="201" spans="1:21" ht="194.4" x14ac:dyDescent="0.45">
      <c r="A201" s="33">
        <v>194</v>
      </c>
      <c r="B201" s="53" t="s">
        <v>16</v>
      </c>
      <c r="C201" s="46" t="s">
        <v>24</v>
      </c>
      <c r="D201" s="61" t="s">
        <v>17</v>
      </c>
      <c r="E201" s="46" t="s">
        <v>236</v>
      </c>
      <c r="F201" s="19" t="s">
        <v>678</v>
      </c>
      <c r="G201" s="86" t="s">
        <v>687</v>
      </c>
      <c r="H201" s="8" t="s">
        <v>725</v>
      </c>
      <c r="I201" s="71"/>
      <c r="J201" s="86" t="s">
        <v>687</v>
      </c>
      <c r="K201" s="71"/>
      <c r="L201" s="19" t="s">
        <v>678</v>
      </c>
      <c r="M201" s="71"/>
      <c r="N201" s="47" t="s">
        <v>351</v>
      </c>
      <c r="O201" s="48">
        <v>2</v>
      </c>
      <c r="P201" s="67" t="s">
        <v>553</v>
      </c>
      <c r="Q201" s="68">
        <f>116+2+2+16+2+4+7+6+1+2+2</f>
        <v>160</v>
      </c>
      <c r="R201" s="32" t="s">
        <v>644</v>
      </c>
      <c r="S201" s="52" t="s">
        <v>645</v>
      </c>
      <c r="T201" s="52"/>
      <c r="U201" s="86">
        <v>4</v>
      </c>
    </row>
    <row r="202" spans="1:21" s="28" customFormat="1" ht="162" x14ac:dyDescent="0.45">
      <c r="A202" s="33">
        <v>195</v>
      </c>
      <c r="B202" s="53" t="s">
        <v>16</v>
      </c>
      <c r="C202" s="46" t="s">
        <v>26</v>
      </c>
      <c r="D202" s="61" t="s">
        <v>17</v>
      </c>
      <c r="E202" s="46" t="s">
        <v>236</v>
      </c>
      <c r="F202" s="19" t="s">
        <v>678</v>
      </c>
      <c r="G202" s="86" t="s">
        <v>687</v>
      </c>
      <c r="H202" s="8" t="s">
        <v>725</v>
      </c>
      <c r="I202" s="71"/>
      <c r="J202" s="86" t="s">
        <v>687</v>
      </c>
      <c r="K202" s="71"/>
      <c r="L202" s="19" t="s">
        <v>678</v>
      </c>
      <c r="M202" s="71"/>
      <c r="N202" s="47" t="s">
        <v>354</v>
      </c>
      <c r="O202" s="48">
        <v>4</v>
      </c>
      <c r="P202" s="67" t="s">
        <v>554</v>
      </c>
      <c r="Q202" s="68">
        <f>305+50+14+3+42+16+4+16+10+5+5</f>
        <v>470</v>
      </c>
      <c r="R202" s="32" t="s">
        <v>644</v>
      </c>
      <c r="S202" s="52" t="s">
        <v>645</v>
      </c>
      <c r="T202" s="52"/>
      <c r="U202" s="86">
        <v>4</v>
      </c>
    </row>
    <row r="203" spans="1:21" s="28" customFormat="1" ht="108" x14ac:dyDescent="0.45">
      <c r="A203" s="33">
        <v>196</v>
      </c>
      <c r="B203" s="53" t="s">
        <v>16</v>
      </c>
      <c r="C203" s="46" t="s">
        <v>27</v>
      </c>
      <c r="D203" s="61" t="s">
        <v>17</v>
      </c>
      <c r="E203" s="46" t="s">
        <v>236</v>
      </c>
      <c r="F203" s="19" t="s">
        <v>678</v>
      </c>
      <c r="G203" s="86" t="s">
        <v>687</v>
      </c>
      <c r="H203" s="71" t="s">
        <v>726</v>
      </c>
      <c r="I203" s="71"/>
      <c r="J203" s="86" t="s">
        <v>687</v>
      </c>
      <c r="K203" s="71"/>
      <c r="L203" s="19" t="s">
        <v>678</v>
      </c>
      <c r="M203" s="71"/>
      <c r="N203" s="47" t="s">
        <v>355</v>
      </c>
      <c r="O203" s="48">
        <v>1</v>
      </c>
      <c r="P203" s="47" t="s">
        <v>356</v>
      </c>
      <c r="Q203" s="48">
        <f>63+2+74+4+5+1</f>
        <v>149</v>
      </c>
      <c r="R203" s="32" t="s">
        <v>245</v>
      </c>
      <c r="S203" s="52" t="s">
        <v>646</v>
      </c>
      <c r="T203" s="52"/>
      <c r="U203" s="86">
        <v>4</v>
      </c>
    </row>
    <row r="204" spans="1:21" ht="126" x14ac:dyDescent="0.45">
      <c r="A204" s="33">
        <v>197</v>
      </c>
      <c r="B204" s="53" t="s">
        <v>16</v>
      </c>
      <c r="C204" s="46" t="s">
        <v>116</v>
      </c>
      <c r="D204" s="61" t="s">
        <v>17</v>
      </c>
      <c r="E204" s="46" t="s">
        <v>236</v>
      </c>
      <c r="F204" s="19" t="s">
        <v>678</v>
      </c>
      <c r="G204" s="86" t="s">
        <v>687</v>
      </c>
      <c r="H204" s="71" t="s">
        <v>726</v>
      </c>
      <c r="I204" s="71"/>
      <c r="J204" s="86" t="s">
        <v>687</v>
      </c>
      <c r="K204" s="71"/>
      <c r="L204" s="19" t="s">
        <v>678</v>
      </c>
      <c r="M204" s="71"/>
      <c r="N204" s="47" t="s">
        <v>357</v>
      </c>
      <c r="O204" s="48">
        <f>1+1+2+8+7</f>
        <v>19</v>
      </c>
      <c r="P204" s="47" t="s">
        <v>358</v>
      </c>
      <c r="Q204" s="48">
        <f>2+4+46+2+8</f>
        <v>62</v>
      </c>
      <c r="R204" s="32" t="s">
        <v>644</v>
      </c>
      <c r="S204" s="52" t="s">
        <v>645</v>
      </c>
      <c r="T204" s="52"/>
      <c r="U204" s="86">
        <v>4</v>
      </c>
    </row>
    <row r="205" spans="1:21" ht="54" x14ac:dyDescent="0.45">
      <c r="A205" s="33">
        <v>198</v>
      </c>
      <c r="B205" s="5" t="s">
        <v>35</v>
      </c>
      <c r="C205" s="15" t="s">
        <v>39</v>
      </c>
      <c r="D205" s="59" t="s">
        <v>36</v>
      </c>
      <c r="E205" s="15" t="s">
        <v>234</v>
      </c>
      <c r="F205" s="19" t="s">
        <v>679</v>
      </c>
      <c r="G205" s="86" t="s">
        <v>678</v>
      </c>
      <c r="H205" s="86" t="s">
        <v>693</v>
      </c>
      <c r="I205" s="112" t="s">
        <v>676</v>
      </c>
      <c r="J205" s="60" t="s">
        <v>687</v>
      </c>
      <c r="K205" s="112" t="s">
        <v>819</v>
      </c>
      <c r="L205" s="19" t="s">
        <v>678</v>
      </c>
      <c r="M205" s="112"/>
      <c r="N205" s="34"/>
      <c r="O205" s="22"/>
      <c r="P205" s="34" t="s">
        <v>556</v>
      </c>
      <c r="Q205" s="22">
        <f>5+33</f>
        <v>38</v>
      </c>
      <c r="R205" s="35" t="s">
        <v>396</v>
      </c>
      <c r="S205" s="5" t="s">
        <v>395</v>
      </c>
      <c r="T205" s="4" t="s">
        <v>540</v>
      </c>
      <c r="U205" s="86">
        <v>4</v>
      </c>
    </row>
    <row r="206" spans="1:21" ht="54" x14ac:dyDescent="0.45">
      <c r="A206" s="33">
        <v>199</v>
      </c>
      <c r="B206" s="15" t="s">
        <v>255</v>
      </c>
      <c r="C206" s="15" t="s">
        <v>160</v>
      </c>
      <c r="D206" s="59" t="s">
        <v>1</v>
      </c>
      <c r="E206" s="15" t="s">
        <v>234</v>
      </c>
      <c r="F206" s="19" t="s">
        <v>678</v>
      </c>
      <c r="G206" s="86" t="s">
        <v>678</v>
      </c>
      <c r="H206" s="86" t="s">
        <v>693</v>
      </c>
      <c r="I206" s="112" t="s">
        <v>676</v>
      </c>
      <c r="J206" s="60" t="s">
        <v>687</v>
      </c>
      <c r="K206" s="116" t="s">
        <v>820</v>
      </c>
      <c r="L206" s="19" t="s">
        <v>678</v>
      </c>
      <c r="M206" s="116"/>
      <c r="N206" s="34"/>
      <c r="O206" s="22"/>
      <c r="P206" s="34" t="s">
        <v>575</v>
      </c>
      <c r="Q206" s="22">
        <v>7</v>
      </c>
      <c r="R206" s="35" t="s">
        <v>399</v>
      </c>
      <c r="S206" s="5" t="s">
        <v>395</v>
      </c>
      <c r="T206" s="4" t="s">
        <v>540</v>
      </c>
      <c r="U206" s="86">
        <v>4</v>
      </c>
    </row>
    <row r="207" spans="1:21" ht="54" x14ac:dyDescent="0.45">
      <c r="A207" s="33">
        <v>200</v>
      </c>
      <c r="B207" s="15" t="s">
        <v>255</v>
      </c>
      <c r="C207" s="15" t="s">
        <v>161</v>
      </c>
      <c r="D207" s="59" t="s">
        <v>1</v>
      </c>
      <c r="E207" s="15" t="s">
        <v>234</v>
      </c>
      <c r="F207" s="19" t="s">
        <v>678</v>
      </c>
      <c r="G207" s="86" t="s">
        <v>678</v>
      </c>
      <c r="H207" s="86" t="s">
        <v>693</v>
      </c>
      <c r="I207" s="112" t="s">
        <v>676</v>
      </c>
      <c r="J207" s="60" t="s">
        <v>687</v>
      </c>
      <c r="K207" s="116" t="s">
        <v>820</v>
      </c>
      <c r="L207" s="19" t="s">
        <v>678</v>
      </c>
      <c r="M207" s="116"/>
      <c r="N207" s="34"/>
      <c r="O207" s="22"/>
      <c r="P207" s="34" t="s">
        <v>575</v>
      </c>
      <c r="Q207" s="22">
        <v>7</v>
      </c>
      <c r="R207" s="35" t="s">
        <v>399</v>
      </c>
      <c r="S207" s="5" t="s">
        <v>395</v>
      </c>
      <c r="T207" s="4" t="s">
        <v>540</v>
      </c>
      <c r="U207" s="86">
        <v>4</v>
      </c>
    </row>
    <row r="208" spans="1:21" ht="54" x14ac:dyDescent="0.45">
      <c r="A208" s="33">
        <v>201</v>
      </c>
      <c r="B208" s="15" t="s">
        <v>255</v>
      </c>
      <c r="C208" s="15" t="s">
        <v>162</v>
      </c>
      <c r="D208" s="59" t="s">
        <v>1</v>
      </c>
      <c r="E208" s="15" t="s">
        <v>234</v>
      </c>
      <c r="F208" s="19" t="s">
        <v>678</v>
      </c>
      <c r="G208" s="86" t="s">
        <v>678</v>
      </c>
      <c r="H208" s="86" t="s">
        <v>693</v>
      </c>
      <c r="I208" s="112" t="s">
        <v>676</v>
      </c>
      <c r="J208" s="60" t="s">
        <v>687</v>
      </c>
      <c r="K208" s="116" t="s">
        <v>820</v>
      </c>
      <c r="L208" s="19" t="s">
        <v>678</v>
      </c>
      <c r="M208" s="116"/>
      <c r="N208" s="34"/>
      <c r="O208" s="22"/>
      <c r="P208" s="34" t="s">
        <v>576</v>
      </c>
      <c r="Q208" s="22">
        <v>6</v>
      </c>
      <c r="R208" s="35" t="s">
        <v>400</v>
      </c>
      <c r="S208" s="5" t="s">
        <v>395</v>
      </c>
      <c r="T208" s="4" t="s">
        <v>540</v>
      </c>
      <c r="U208" s="86">
        <v>4</v>
      </c>
    </row>
    <row r="209" spans="1:21" s="28" customFormat="1" ht="54" x14ac:dyDescent="0.45">
      <c r="A209" s="33">
        <v>202</v>
      </c>
      <c r="B209" s="15" t="s">
        <v>255</v>
      </c>
      <c r="C209" s="15" t="s">
        <v>163</v>
      </c>
      <c r="D209" s="59" t="s">
        <v>1</v>
      </c>
      <c r="E209" s="15" t="s">
        <v>234</v>
      </c>
      <c r="F209" s="19" t="s">
        <v>678</v>
      </c>
      <c r="G209" s="86" t="s">
        <v>678</v>
      </c>
      <c r="H209" s="86" t="s">
        <v>693</v>
      </c>
      <c r="I209" s="112" t="s">
        <v>676</v>
      </c>
      <c r="J209" s="60" t="s">
        <v>687</v>
      </c>
      <c r="K209" s="116" t="s">
        <v>820</v>
      </c>
      <c r="L209" s="19" t="s">
        <v>678</v>
      </c>
      <c r="M209" s="116"/>
      <c r="N209" s="34"/>
      <c r="O209" s="22"/>
      <c r="P209" s="34" t="s">
        <v>577</v>
      </c>
      <c r="Q209" s="22">
        <v>4</v>
      </c>
      <c r="R209" s="35" t="s">
        <v>401</v>
      </c>
      <c r="S209" s="5" t="s">
        <v>395</v>
      </c>
      <c r="T209" s="4" t="s">
        <v>540</v>
      </c>
      <c r="U209" s="86">
        <v>4</v>
      </c>
    </row>
    <row r="210" spans="1:21" ht="54" x14ac:dyDescent="0.45">
      <c r="A210" s="33">
        <v>203</v>
      </c>
      <c r="B210" s="15" t="s">
        <v>255</v>
      </c>
      <c r="C210" s="15" t="s">
        <v>164</v>
      </c>
      <c r="D210" s="59" t="s">
        <v>1</v>
      </c>
      <c r="E210" s="15" t="s">
        <v>234</v>
      </c>
      <c r="F210" s="19" t="s">
        <v>678</v>
      </c>
      <c r="G210" s="86" t="s">
        <v>678</v>
      </c>
      <c r="H210" s="86" t="s">
        <v>693</v>
      </c>
      <c r="I210" s="112" t="s">
        <v>676</v>
      </c>
      <c r="J210" s="60" t="s">
        <v>687</v>
      </c>
      <c r="K210" s="116" t="s">
        <v>820</v>
      </c>
      <c r="L210" s="19" t="s">
        <v>678</v>
      </c>
      <c r="M210" s="116"/>
      <c r="N210" s="34"/>
      <c r="O210" s="22"/>
      <c r="P210" s="34" t="s">
        <v>402</v>
      </c>
      <c r="Q210" s="22">
        <v>3</v>
      </c>
      <c r="R210" s="35" t="s">
        <v>403</v>
      </c>
      <c r="S210" s="5" t="s">
        <v>395</v>
      </c>
      <c r="T210" s="4" t="s">
        <v>540</v>
      </c>
      <c r="U210" s="86">
        <v>4</v>
      </c>
    </row>
    <row r="211" spans="1:21" ht="54" x14ac:dyDescent="0.45">
      <c r="A211" s="33">
        <v>204</v>
      </c>
      <c r="B211" s="15" t="s">
        <v>255</v>
      </c>
      <c r="C211" s="15" t="s">
        <v>165</v>
      </c>
      <c r="D211" s="59" t="s">
        <v>1</v>
      </c>
      <c r="E211" s="15" t="s">
        <v>234</v>
      </c>
      <c r="F211" s="19" t="s">
        <v>678</v>
      </c>
      <c r="G211" s="86" t="s">
        <v>678</v>
      </c>
      <c r="H211" s="86" t="s">
        <v>693</v>
      </c>
      <c r="I211" s="112" t="s">
        <v>676</v>
      </c>
      <c r="J211" s="60" t="s">
        <v>687</v>
      </c>
      <c r="K211" s="116" t="s">
        <v>820</v>
      </c>
      <c r="L211" s="19" t="s">
        <v>678</v>
      </c>
      <c r="M211" s="116"/>
      <c r="N211" s="34"/>
      <c r="O211" s="22"/>
      <c r="P211" s="34" t="s">
        <v>578</v>
      </c>
      <c r="Q211" s="22">
        <f>8+15</f>
        <v>23</v>
      </c>
      <c r="R211" s="35" t="s">
        <v>404</v>
      </c>
      <c r="S211" s="5" t="s">
        <v>395</v>
      </c>
      <c r="T211" s="4" t="s">
        <v>540</v>
      </c>
      <c r="U211" s="86">
        <v>4</v>
      </c>
    </row>
    <row r="212" spans="1:21" s="28" customFormat="1" ht="54" x14ac:dyDescent="0.45">
      <c r="A212" s="33">
        <v>205</v>
      </c>
      <c r="B212" s="15" t="s">
        <v>255</v>
      </c>
      <c r="C212" s="15" t="s">
        <v>166</v>
      </c>
      <c r="D212" s="59" t="s">
        <v>1</v>
      </c>
      <c r="E212" s="15" t="s">
        <v>234</v>
      </c>
      <c r="F212" s="19" t="s">
        <v>678</v>
      </c>
      <c r="G212" s="86" t="s">
        <v>678</v>
      </c>
      <c r="H212" s="86" t="s">
        <v>693</v>
      </c>
      <c r="I212" s="112" t="s">
        <v>676</v>
      </c>
      <c r="J212" s="60" t="s">
        <v>687</v>
      </c>
      <c r="K212" s="116" t="s">
        <v>820</v>
      </c>
      <c r="L212" s="19" t="s">
        <v>678</v>
      </c>
      <c r="M212" s="116"/>
      <c r="N212" s="34"/>
      <c r="O212" s="22"/>
      <c r="P212" s="34" t="s">
        <v>577</v>
      </c>
      <c r="Q212" s="22">
        <v>4</v>
      </c>
      <c r="R212" s="35" t="s">
        <v>401</v>
      </c>
      <c r="S212" s="5" t="s">
        <v>395</v>
      </c>
      <c r="T212" s="4" t="s">
        <v>540</v>
      </c>
      <c r="U212" s="86">
        <v>4</v>
      </c>
    </row>
    <row r="213" spans="1:21" s="28" customFormat="1" ht="54" x14ac:dyDescent="0.45">
      <c r="A213" s="33">
        <v>206</v>
      </c>
      <c r="B213" s="15" t="s">
        <v>255</v>
      </c>
      <c r="C213" s="15" t="s">
        <v>167</v>
      </c>
      <c r="D213" s="59" t="s">
        <v>1</v>
      </c>
      <c r="E213" s="15" t="s">
        <v>234</v>
      </c>
      <c r="F213" s="19" t="s">
        <v>678</v>
      </c>
      <c r="G213" s="86" t="s">
        <v>678</v>
      </c>
      <c r="H213" s="86" t="s">
        <v>693</v>
      </c>
      <c r="I213" s="112" t="s">
        <v>676</v>
      </c>
      <c r="J213" s="60" t="s">
        <v>687</v>
      </c>
      <c r="K213" s="116" t="s">
        <v>820</v>
      </c>
      <c r="L213" s="19" t="s">
        <v>678</v>
      </c>
      <c r="M213" s="116"/>
      <c r="N213" s="34"/>
      <c r="O213" s="22"/>
      <c r="P213" s="34" t="s">
        <v>579</v>
      </c>
      <c r="Q213" s="22">
        <v>5</v>
      </c>
      <c r="R213" s="35" t="s">
        <v>405</v>
      </c>
      <c r="S213" s="5" t="s">
        <v>395</v>
      </c>
      <c r="T213" s="4" t="s">
        <v>540</v>
      </c>
      <c r="U213" s="86">
        <v>4</v>
      </c>
    </row>
    <row r="214" spans="1:21" s="28" customFormat="1" ht="54" x14ac:dyDescent="0.45">
      <c r="A214" s="33">
        <v>207</v>
      </c>
      <c r="B214" s="15" t="s">
        <v>255</v>
      </c>
      <c r="C214" s="15" t="s">
        <v>169</v>
      </c>
      <c r="D214" s="59" t="s">
        <v>1</v>
      </c>
      <c r="E214" s="15" t="s">
        <v>234</v>
      </c>
      <c r="F214" s="19" t="s">
        <v>678</v>
      </c>
      <c r="G214" s="86" t="s">
        <v>678</v>
      </c>
      <c r="H214" s="86" t="s">
        <v>693</v>
      </c>
      <c r="I214" s="112" t="s">
        <v>676</v>
      </c>
      <c r="J214" s="60" t="s">
        <v>687</v>
      </c>
      <c r="K214" s="116" t="s">
        <v>820</v>
      </c>
      <c r="L214" s="19" t="s">
        <v>678</v>
      </c>
      <c r="M214" s="116"/>
      <c r="N214" s="34"/>
      <c r="O214" s="22"/>
      <c r="P214" s="34" t="s">
        <v>407</v>
      </c>
      <c r="Q214" s="22">
        <v>6</v>
      </c>
      <c r="R214" s="35" t="s">
        <v>408</v>
      </c>
      <c r="S214" s="5" t="s">
        <v>395</v>
      </c>
      <c r="T214" s="4" t="s">
        <v>540</v>
      </c>
      <c r="U214" s="86">
        <v>4</v>
      </c>
    </row>
    <row r="215" spans="1:21" ht="54" x14ac:dyDescent="0.45">
      <c r="A215" s="33">
        <v>208</v>
      </c>
      <c r="B215" s="15" t="s">
        <v>255</v>
      </c>
      <c r="C215" s="15" t="s">
        <v>170</v>
      </c>
      <c r="D215" s="59" t="s">
        <v>1</v>
      </c>
      <c r="E215" s="15" t="s">
        <v>234</v>
      </c>
      <c r="F215" s="19" t="s">
        <v>678</v>
      </c>
      <c r="G215" s="86" t="s">
        <v>678</v>
      </c>
      <c r="H215" s="86" t="s">
        <v>693</v>
      </c>
      <c r="I215" s="112" t="s">
        <v>676</v>
      </c>
      <c r="J215" s="60" t="s">
        <v>687</v>
      </c>
      <c r="K215" s="116" t="s">
        <v>820</v>
      </c>
      <c r="L215" s="19" t="s">
        <v>678</v>
      </c>
      <c r="M215" s="116"/>
      <c r="N215" s="34"/>
      <c r="O215" s="22"/>
      <c r="P215" s="34" t="s">
        <v>409</v>
      </c>
      <c r="Q215" s="22">
        <v>5</v>
      </c>
      <c r="R215" s="35" t="s">
        <v>410</v>
      </c>
      <c r="S215" s="5" t="s">
        <v>395</v>
      </c>
      <c r="T215" s="4" t="s">
        <v>540</v>
      </c>
      <c r="U215" s="86">
        <v>4</v>
      </c>
    </row>
    <row r="216" spans="1:21" ht="54" x14ac:dyDescent="0.45">
      <c r="A216" s="33">
        <v>209</v>
      </c>
      <c r="B216" s="15" t="s">
        <v>255</v>
      </c>
      <c r="C216" s="15" t="s">
        <v>171</v>
      </c>
      <c r="D216" s="59" t="s">
        <v>1</v>
      </c>
      <c r="E216" s="15" t="s">
        <v>234</v>
      </c>
      <c r="F216" s="19" t="s">
        <v>678</v>
      </c>
      <c r="G216" s="86" t="s">
        <v>678</v>
      </c>
      <c r="H216" s="86" t="s">
        <v>693</v>
      </c>
      <c r="I216" s="112" t="s">
        <v>676</v>
      </c>
      <c r="J216" s="60" t="s">
        <v>687</v>
      </c>
      <c r="K216" s="116" t="s">
        <v>820</v>
      </c>
      <c r="L216" s="19" t="s">
        <v>678</v>
      </c>
      <c r="M216" s="116"/>
      <c r="N216" s="34"/>
      <c r="O216" s="22"/>
      <c r="P216" s="34" t="s">
        <v>581</v>
      </c>
      <c r="Q216" s="22">
        <v>18</v>
      </c>
      <c r="R216" s="35" t="s">
        <v>411</v>
      </c>
      <c r="S216" s="5" t="s">
        <v>395</v>
      </c>
      <c r="T216" s="4" t="s">
        <v>540</v>
      </c>
      <c r="U216" s="86">
        <v>4</v>
      </c>
    </row>
    <row r="217" spans="1:21" ht="54" x14ac:dyDescent="0.45">
      <c r="A217" s="33">
        <v>210</v>
      </c>
      <c r="B217" s="15" t="s">
        <v>255</v>
      </c>
      <c r="C217" s="15" t="s">
        <v>172</v>
      </c>
      <c r="D217" s="59" t="s">
        <v>1</v>
      </c>
      <c r="E217" s="15" t="s">
        <v>234</v>
      </c>
      <c r="F217" s="19" t="s">
        <v>678</v>
      </c>
      <c r="G217" s="86" t="s">
        <v>678</v>
      </c>
      <c r="H217" s="86" t="s">
        <v>693</v>
      </c>
      <c r="I217" s="112" t="s">
        <v>676</v>
      </c>
      <c r="J217" s="60" t="s">
        <v>687</v>
      </c>
      <c r="K217" s="116" t="s">
        <v>820</v>
      </c>
      <c r="L217" s="19" t="s">
        <v>678</v>
      </c>
      <c r="M217" s="116"/>
      <c r="N217" s="34"/>
      <c r="O217" s="22"/>
      <c r="P217" s="34" t="s">
        <v>575</v>
      </c>
      <c r="Q217" s="22">
        <v>7</v>
      </c>
      <c r="R217" s="35" t="s">
        <v>399</v>
      </c>
      <c r="S217" s="5" t="s">
        <v>395</v>
      </c>
      <c r="T217" s="4" t="s">
        <v>540</v>
      </c>
      <c r="U217" s="86">
        <v>4</v>
      </c>
    </row>
    <row r="218" spans="1:21" ht="54" x14ac:dyDescent="0.45">
      <c r="A218" s="33">
        <v>211</v>
      </c>
      <c r="B218" s="15" t="s">
        <v>255</v>
      </c>
      <c r="C218" s="15" t="s">
        <v>173</v>
      </c>
      <c r="D218" s="59" t="s">
        <v>1</v>
      </c>
      <c r="E218" s="15" t="s">
        <v>234</v>
      </c>
      <c r="F218" s="19" t="s">
        <v>678</v>
      </c>
      <c r="G218" s="86" t="s">
        <v>678</v>
      </c>
      <c r="H218" s="86" t="s">
        <v>693</v>
      </c>
      <c r="I218" s="127" t="s">
        <v>676</v>
      </c>
      <c r="J218" s="60" t="s">
        <v>687</v>
      </c>
      <c r="K218" s="129" t="s">
        <v>820</v>
      </c>
      <c r="L218" s="19" t="s">
        <v>678</v>
      </c>
      <c r="M218" s="129"/>
      <c r="N218" s="34"/>
      <c r="O218" s="22"/>
      <c r="P218" s="34" t="s">
        <v>577</v>
      </c>
      <c r="Q218" s="22">
        <v>4</v>
      </c>
      <c r="R218" s="35" t="s">
        <v>401</v>
      </c>
      <c r="S218" s="5" t="s">
        <v>395</v>
      </c>
      <c r="T218" s="4" t="s">
        <v>540</v>
      </c>
      <c r="U218" s="86">
        <v>4</v>
      </c>
    </row>
    <row r="219" spans="1:21" ht="54" x14ac:dyDescent="0.45">
      <c r="A219" s="33">
        <v>212</v>
      </c>
      <c r="B219" s="15" t="s">
        <v>255</v>
      </c>
      <c r="C219" s="15" t="s">
        <v>174</v>
      </c>
      <c r="D219" s="59" t="s">
        <v>1</v>
      </c>
      <c r="E219" s="15" t="s">
        <v>234</v>
      </c>
      <c r="F219" s="19" t="s">
        <v>678</v>
      </c>
      <c r="G219" s="86" t="s">
        <v>678</v>
      </c>
      <c r="H219" s="86" t="s">
        <v>693</v>
      </c>
      <c r="I219" s="112" t="s">
        <v>676</v>
      </c>
      <c r="J219" s="60" t="s">
        <v>687</v>
      </c>
      <c r="K219" s="116" t="s">
        <v>820</v>
      </c>
      <c r="L219" s="19" t="s">
        <v>678</v>
      </c>
      <c r="M219" s="116"/>
      <c r="N219" s="35"/>
      <c r="O219" s="22"/>
      <c r="P219" s="34" t="s">
        <v>582</v>
      </c>
      <c r="Q219" s="22">
        <v>8</v>
      </c>
      <c r="R219" s="35" t="s">
        <v>412</v>
      </c>
      <c r="S219" s="5" t="s">
        <v>395</v>
      </c>
      <c r="T219" s="4" t="s">
        <v>540</v>
      </c>
      <c r="U219" s="86">
        <v>4</v>
      </c>
    </row>
    <row r="220" spans="1:21" ht="54" x14ac:dyDescent="0.45">
      <c r="A220" s="33">
        <v>213</v>
      </c>
      <c r="B220" s="15" t="s">
        <v>255</v>
      </c>
      <c r="C220" s="15" t="s">
        <v>178</v>
      </c>
      <c r="D220" s="59" t="s">
        <v>1</v>
      </c>
      <c r="E220" s="15" t="s">
        <v>234</v>
      </c>
      <c r="F220" s="19" t="s">
        <v>678</v>
      </c>
      <c r="G220" s="86" t="s">
        <v>678</v>
      </c>
      <c r="H220" s="86" t="s">
        <v>693</v>
      </c>
      <c r="I220" s="112" t="s">
        <v>676</v>
      </c>
      <c r="J220" s="86" t="s">
        <v>687</v>
      </c>
      <c r="K220" s="116" t="s">
        <v>820</v>
      </c>
      <c r="L220" s="19" t="s">
        <v>678</v>
      </c>
      <c r="M220" s="116"/>
      <c r="N220" s="34"/>
      <c r="O220" s="22"/>
      <c r="P220" s="34" t="s">
        <v>409</v>
      </c>
      <c r="Q220" s="22">
        <v>5</v>
      </c>
      <c r="R220" s="35" t="s">
        <v>410</v>
      </c>
      <c r="S220" s="5" t="s">
        <v>395</v>
      </c>
      <c r="T220" s="4" t="s">
        <v>540</v>
      </c>
      <c r="U220" s="86">
        <v>4</v>
      </c>
    </row>
    <row r="221" spans="1:21" s="26" customFormat="1" ht="54" x14ac:dyDescent="0.45">
      <c r="A221" s="33">
        <v>214</v>
      </c>
      <c r="B221" s="5" t="s">
        <v>35</v>
      </c>
      <c r="C221" s="15" t="s">
        <v>191</v>
      </c>
      <c r="D221" s="59" t="s">
        <v>1</v>
      </c>
      <c r="E221" s="15" t="s">
        <v>234</v>
      </c>
      <c r="F221" s="19" t="s">
        <v>678</v>
      </c>
      <c r="G221" s="86" t="s">
        <v>678</v>
      </c>
      <c r="H221" s="86" t="s">
        <v>693</v>
      </c>
      <c r="I221" s="112" t="s">
        <v>676</v>
      </c>
      <c r="J221" s="128" t="s">
        <v>816</v>
      </c>
      <c r="K221" s="116" t="s">
        <v>820</v>
      </c>
      <c r="L221" s="19" t="s">
        <v>678</v>
      </c>
      <c r="M221" s="116"/>
      <c r="N221" s="34"/>
      <c r="O221" s="22"/>
      <c r="P221" s="34" t="s">
        <v>409</v>
      </c>
      <c r="Q221" s="22">
        <v>5</v>
      </c>
      <c r="R221" s="35" t="s">
        <v>410</v>
      </c>
      <c r="S221" s="5" t="s">
        <v>395</v>
      </c>
      <c r="T221" s="4" t="s">
        <v>540</v>
      </c>
      <c r="U221" s="86">
        <v>4</v>
      </c>
    </row>
    <row r="222" spans="1:21" s="26" customFormat="1" ht="54" x14ac:dyDescent="0.45">
      <c r="A222" s="33">
        <v>215</v>
      </c>
      <c r="B222" s="15" t="s">
        <v>255</v>
      </c>
      <c r="C222" s="15" t="s">
        <v>180</v>
      </c>
      <c r="D222" s="59" t="s">
        <v>1</v>
      </c>
      <c r="E222" s="15" t="s">
        <v>234</v>
      </c>
      <c r="F222" s="19" t="s">
        <v>678</v>
      </c>
      <c r="G222" s="86" t="s">
        <v>678</v>
      </c>
      <c r="H222" s="86" t="s">
        <v>693</v>
      </c>
      <c r="I222" s="112" t="s">
        <v>676</v>
      </c>
      <c r="J222" s="128" t="s">
        <v>816</v>
      </c>
      <c r="K222" s="116" t="s">
        <v>820</v>
      </c>
      <c r="L222" s="19" t="s">
        <v>678</v>
      </c>
      <c r="M222" s="116"/>
      <c r="N222" s="34"/>
      <c r="O222" s="22"/>
      <c r="P222" s="34" t="s">
        <v>585</v>
      </c>
      <c r="Q222" s="22">
        <v>20</v>
      </c>
      <c r="R222" s="35" t="s">
        <v>418</v>
      </c>
      <c r="S222" s="5" t="s">
        <v>395</v>
      </c>
      <c r="T222" s="4" t="s">
        <v>540</v>
      </c>
      <c r="U222" s="86">
        <v>4</v>
      </c>
    </row>
    <row r="223" spans="1:21" s="26" customFormat="1" ht="54" x14ac:dyDescent="0.45">
      <c r="A223" s="33">
        <v>216</v>
      </c>
      <c r="B223" s="5" t="s">
        <v>35</v>
      </c>
      <c r="C223" s="15" t="s">
        <v>221</v>
      </c>
      <c r="D223" s="59" t="s">
        <v>1</v>
      </c>
      <c r="E223" s="15" t="s">
        <v>234</v>
      </c>
      <c r="F223" s="19" t="s">
        <v>678</v>
      </c>
      <c r="G223" s="86" t="s">
        <v>678</v>
      </c>
      <c r="H223" s="86" t="s">
        <v>693</v>
      </c>
      <c r="I223" s="112" t="s">
        <v>676</v>
      </c>
      <c r="J223" s="128" t="s">
        <v>678</v>
      </c>
      <c r="K223" s="116" t="s">
        <v>820</v>
      </c>
      <c r="L223" s="19" t="s">
        <v>678</v>
      </c>
      <c r="M223" s="116"/>
      <c r="N223" s="34"/>
      <c r="O223" s="22"/>
      <c r="P223" s="34" t="s">
        <v>407</v>
      </c>
      <c r="Q223" s="22">
        <v>6</v>
      </c>
      <c r="R223" s="35" t="s">
        <v>408</v>
      </c>
      <c r="S223" s="5" t="s">
        <v>395</v>
      </c>
      <c r="T223" s="4" t="s">
        <v>540</v>
      </c>
      <c r="U223" s="86">
        <v>4</v>
      </c>
    </row>
    <row r="224" spans="1:21" s="26" customFormat="1" ht="54" x14ac:dyDescent="0.45">
      <c r="A224" s="33">
        <v>217</v>
      </c>
      <c r="B224" s="53" t="s">
        <v>41</v>
      </c>
      <c r="C224" s="46" t="s">
        <v>40</v>
      </c>
      <c r="D224" s="61" t="s">
        <v>42</v>
      </c>
      <c r="E224" s="46" t="s">
        <v>236</v>
      </c>
      <c r="F224" s="19" t="s">
        <v>678</v>
      </c>
      <c r="G224" s="86" t="s">
        <v>715</v>
      </c>
      <c r="H224" s="71" t="s">
        <v>716</v>
      </c>
      <c r="I224" s="71"/>
      <c r="J224" s="128" t="s">
        <v>687</v>
      </c>
      <c r="K224" s="97" t="s">
        <v>827</v>
      </c>
      <c r="L224" s="19" t="s">
        <v>678</v>
      </c>
      <c r="M224" s="97"/>
      <c r="N224" s="50" t="s">
        <v>316</v>
      </c>
      <c r="O224" s="49">
        <v>30</v>
      </c>
      <c r="P224" s="47" t="s">
        <v>317</v>
      </c>
      <c r="Q224" s="48">
        <f>388+20+14</f>
        <v>422</v>
      </c>
      <c r="R224" s="32"/>
      <c r="S224" s="70" t="s">
        <v>251</v>
      </c>
      <c r="T224" s="53"/>
      <c r="U224" s="86">
        <v>4</v>
      </c>
    </row>
    <row r="225" spans="1:21" s="26" customFormat="1" ht="54" x14ac:dyDescent="0.45">
      <c r="A225" s="33">
        <v>218</v>
      </c>
      <c r="B225" s="5" t="s">
        <v>41</v>
      </c>
      <c r="C225" s="15" t="s">
        <v>43</v>
      </c>
      <c r="D225" s="59" t="s">
        <v>42</v>
      </c>
      <c r="E225" s="15" t="s">
        <v>234</v>
      </c>
      <c r="F225" s="19" t="s">
        <v>678</v>
      </c>
      <c r="G225" s="86" t="s">
        <v>715</v>
      </c>
      <c r="H225" s="71" t="s">
        <v>716</v>
      </c>
      <c r="I225" s="8"/>
      <c r="J225" s="128" t="s">
        <v>687</v>
      </c>
      <c r="K225" s="8"/>
      <c r="L225" s="19" t="s">
        <v>678</v>
      </c>
      <c r="M225" s="8"/>
      <c r="N225" s="36"/>
      <c r="O225" s="37"/>
      <c r="P225" s="34" t="s">
        <v>558</v>
      </c>
      <c r="Q225" s="22">
        <f>1240+104+24</f>
        <v>1368</v>
      </c>
      <c r="R225" s="35" t="s">
        <v>245</v>
      </c>
      <c r="S225" s="38" t="s">
        <v>252</v>
      </c>
      <c r="T225" s="5"/>
      <c r="U225" s="86">
        <v>4</v>
      </c>
    </row>
    <row r="226" spans="1:21" s="26" customFormat="1" ht="54" x14ac:dyDescent="0.45">
      <c r="A226" s="33">
        <v>219</v>
      </c>
      <c r="B226" s="53" t="s">
        <v>41</v>
      </c>
      <c r="C226" s="46" t="s">
        <v>44</v>
      </c>
      <c r="D226" s="61" t="s">
        <v>42</v>
      </c>
      <c r="E226" s="46" t="s">
        <v>236</v>
      </c>
      <c r="F226" s="19" t="s">
        <v>678</v>
      </c>
      <c r="G226" s="86" t="s">
        <v>715</v>
      </c>
      <c r="H226" s="71" t="s">
        <v>716</v>
      </c>
      <c r="I226" s="71"/>
      <c r="J226" s="128" t="s">
        <v>687</v>
      </c>
      <c r="K226" s="71"/>
      <c r="L226" s="19" t="s">
        <v>678</v>
      </c>
      <c r="M226" s="71"/>
      <c r="N226" s="47" t="s">
        <v>318</v>
      </c>
      <c r="O226" s="48">
        <f>4+7+12</f>
        <v>23</v>
      </c>
      <c r="P226" s="47" t="s">
        <v>319</v>
      </c>
      <c r="Q226" s="48">
        <f>14+217+31</f>
        <v>262</v>
      </c>
      <c r="R226" s="32"/>
      <c r="S226" s="70" t="s">
        <v>251</v>
      </c>
      <c r="T226" s="53"/>
      <c r="U226" s="86">
        <v>4</v>
      </c>
    </row>
    <row r="227" spans="1:21" s="26" customFormat="1" ht="72" x14ac:dyDescent="0.45">
      <c r="A227" s="33">
        <v>220</v>
      </c>
      <c r="B227" s="53" t="s">
        <v>41</v>
      </c>
      <c r="C227" s="46" t="s">
        <v>45</v>
      </c>
      <c r="D227" s="61" t="s">
        <v>42</v>
      </c>
      <c r="E227" s="46" t="s">
        <v>236</v>
      </c>
      <c r="F227" s="19" t="s">
        <v>678</v>
      </c>
      <c r="G227" s="86" t="s">
        <v>715</v>
      </c>
      <c r="H227" s="71" t="s">
        <v>716</v>
      </c>
      <c r="I227" s="71"/>
      <c r="J227" s="128" t="s">
        <v>687</v>
      </c>
      <c r="K227" s="71"/>
      <c r="L227" s="19" t="s">
        <v>678</v>
      </c>
      <c r="M227" s="71"/>
      <c r="N227" s="47" t="s">
        <v>596</v>
      </c>
      <c r="O227" s="49">
        <f>28+12</f>
        <v>40</v>
      </c>
      <c r="P227" s="47" t="s">
        <v>559</v>
      </c>
      <c r="Q227" s="48">
        <f>4+428+12+19</f>
        <v>463</v>
      </c>
      <c r="R227" s="32"/>
      <c r="S227" s="70" t="s">
        <v>278</v>
      </c>
      <c r="T227" s="52" t="s">
        <v>541</v>
      </c>
      <c r="U227" s="86">
        <v>4</v>
      </c>
    </row>
    <row r="228" spans="1:21" s="26" customFormat="1" ht="54" x14ac:dyDescent="0.45">
      <c r="A228" s="33">
        <v>221</v>
      </c>
      <c r="B228" s="53" t="s">
        <v>41</v>
      </c>
      <c r="C228" s="46" t="s">
        <v>46</v>
      </c>
      <c r="D228" s="61" t="s">
        <v>42</v>
      </c>
      <c r="E228" s="46" t="s">
        <v>236</v>
      </c>
      <c r="F228" s="19" t="s">
        <v>678</v>
      </c>
      <c r="G228" s="86" t="s">
        <v>715</v>
      </c>
      <c r="H228" s="71" t="s">
        <v>716</v>
      </c>
      <c r="I228" s="71"/>
      <c r="J228" s="128" t="s">
        <v>687</v>
      </c>
      <c r="K228" s="71"/>
      <c r="L228" s="19" t="s">
        <v>678</v>
      </c>
      <c r="M228" s="71"/>
      <c r="N228" s="47" t="s">
        <v>320</v>
      </c>
      <c r="O228" s="48">
        <f>21+20</f>
        <v>41</v>
      </c>
      <c r="P228" s="47" t="s">
        <v>321</v>
      </c>
      <c r="Q228" s="48">
        <f>369+20+12</f>
        <v>401</v>
      </c>
      <c r="R228" s="32"/>
      <c r="S228" s="70" t="s">
        <v>251</v>
      </c>
      <c r="T228" s="53"/>
      <c r="U228" s="86">
        <v>4</v>
      </c>
    </row>
    <row r="229" spans="1:21" s="26" customFormat="1" ht="54" x14ac:dyDescent="0.45">
      <c r="A229" s="33">
        <v>222</v>
      </c>
      <c r="B229" s="5" t="s">
        <v>41</v>
      </c>
      <c r="C229" s="15" t="s">
        <v>48</v>
      </c>
      <c r="D229" s="59" t="s">
        <v>42</v>
      </c>
      <c r="E229" s="15" t="s">
        <v>234</v>
      </c>
      <c r="F229" s="19" t="s">
        <v>678</v>
      </c>
      <c r="G229" s="86" t="s">
        <v>715</v>
      </c>
      <c r="H229" s="71" t="s">
        <v>716</v>
      </c>
      <c r="I229" s="8"/>
      <c r="J229" s="128" t="s">
        <v>687</v>
      </c>
      <c r="K229" s="8"/>
      <c r="L229" s="19" t="s">
        <v>678</v>
      </c>
      <c r="M229" s="8"/>
      <c r="N229" s="50" t="s">
        <v>634</v>
      </c>
      <c r="O229" s="49">
        <v>20</v>
      </c>
      <c r="P229" s="47" t="s">
        <v>635</v>
      </c>
      <c r="Q229" s="48">
        <f>916+7+27</f>
        <v>950</v>
      </c>
      <c r="R229" s="35"/>
      <c r="S229" s="38" t="s">
        <v>278</v>
      </c>
      <c r="T229" s="4" t="s">
        <v>542</v>
      </c>
      <c r="U229" s="86">
        <v>4</v>
      </c>
    </row>
    <row r="230" spans="1:21" s="26" customFormat="1" ht="54" x14ac:dyDescent="0.45">
      <c r="A230" s="33">
        <v>223</v>
      </c>
      <c r="B230" s="53" t="s">
        <v>41</v>
      </c>
      <c r="C230" s="46" t="s">
        <v>49</v>
      </c>
      <c r="D230" s="61" t="s">
        <v>42</v>
      </c>
      <c r="E230" s="46" t="s">
        <v>236</v>
      </c>
      <c r="F230" s="19" t="s">
        <v>678</v>
      </c>
      <c r="G230" s="86" t="s">
        <v>715</v>
      </c>
      <c r="H230" s="71" t="s">
        <v>716</v>
      </c>
      <c r="I230" s="71"/>
      <c r="J230" s="128" t="s">
        <v>687</v>
      </c>
      <c r="K230" s="71"/>
      <c r="L230" s="19" t="s">
        <v>678</v>
      </c>
      <c r="M230" s="71"/>
      <c r="N230" s="47" t="s">
        <v>322</v>
      </c>
      <c r="O230" s="48">
        <f>30+8+9</f>
        <v>47</v>
      </c>
      <c r="P230" s="47" t="s">
        <v>323</v>
      </c>
      <c r="Q230" s="48">
        <f>473+93+4</f>
        <v>570</v>
      </c>
      <c r="R230" s="32"/>
      <c r="S230" s="70" t="s">
        <v>251</v>
      </c>
      <c r="T230" s="53"/>
      <c r="U230" s="86">
        <v>4</v>
      </c>
    </row>
    <row r="231" spans="1:21" s="26" customFormat="1" ht="36" x14ac:dyDescent="0.45">
      <c r="A231" s="33">
        <v>224</v>
      </c>
      <c r="B231" s="53" t="s">
        <v>41</v>
      </c>
      <c r="C231" s="46" t="s">
        <v>50</v>
      </c>
      <c r="D231" s="61" t="s">
        <v>42</v>
      </c>
      <c r="E231" s="46" t="s">
        <v>236</v>
      </c>
      <c r="F231" s="19" t="s">
        <v>678</v>
      </c>
      <c r="G231" s="86" t="s">
        <v>715</v>
      </c>
      <c r="H231" s="71" t="s">
        <v>716</v>
      </c>
      <c r="I231" s="71"/>
      <c r="J231" s="128" t="s">
        <v>687</v>
      </c>
      <c r="K231" s="71"/>
      <c r="L231" s="19" t="s">
        <v>678</v>
      </c>
      <c r="M231" s="71"/>
      <c r="N231" s="47" t="s">
        <v>324</v>
      </c>
      <c r="O231" s="48">
        <v>24</v>
      </c>
      <c r="P231" s="47" t="s">
        <v>325</v>
      </c>
      <c r="Q231" s="48">
        <f>544+34</f>
        <v>578</v>
      </c>
      <c r="R231" s="32"/>
      <c r="S231" s="70" t="s">
        <v>251</v>
      </c>
      <c r="T231" s="53"/>
      <c r="U231" s="86">
        <v>4</v>
      </c>
    </row>
    <row r="232" spans="1:21" s="26" customFormat="1" ht="54" x14ac:dyDescent="0.45">
      <c r="A232" s="33">
        <v>225</v>
      </c>
      <c r="B232" s="53" t="s">
        <v>41</v>
      </c>
      <c r="C232" s="46" t="s">
        <v>51</v>
      </c>
      <c r="D232" s="61" t="s">
        <v>42</v>
      </c>
      <c r="E232" s="46" t="s">
        <v>236</v>
      </c>
      <c r="F232" s="19" t="s">
        <v>678</v>
      </c>
      <c r="G232" s="86" t="s">
        <v>715</v>
      </c>
      <c r="H232" s="71" t="s">
        <v>716</v>
      </c>
      <c r="I232" s="71"/>
      <c r="J232" s="128" t="s">
        <v>687</v>
      </c>
      <c r="K232" s="71"/>
      <c r="L232" s="19" t="s">
        <v>678</v>
      </c>
      <c r="M232" s="71"/>
      <c r="N232" s="47" t="s">
        <v>652</v>
      </c>
      <c r="O232" s="49">
        <v>20</v>
      </c>
      <c r="P232" s="47" t="s">
        <v>636</v>
      </c>
      <c r="Q232" s="48">
        <f>238+21</f>
        <v>259</v>
      </c>
      <c r="R232" s="32"/>
      <c r="S232" s="70" t="s">
        <v>278</v>
      </c>
      <c r="T232" s="52" t="s">
        <v>542</v>
      </c>
      <c r="U232" s="86">
        <v>4</v>
      </c>
    </row>
    <row r="233" spans="1:21" s="26" customFormat="1" ht="72" x14ac:dyDescent="0.45">
      <c r="A233" s="33">
        <v>226</v>
      </c>
      <c r="B233" s="53" t="s">
        <v>41</v>
      </c>
      <c r="C233" s="46" t="s">
        <v>52</v>
      </c>
      <c r="D233" s="61" t="s">
        <v>42</v>
      </c>
      <c r="E233" s="46" t="s">
        <v>236</v>
      </c>
      <c r="F233" s="19" t="s">
        <v>678</v>
      </c>
      <c r="G233" s="86" t="s">
        <v>715</v>
      </c>
      <c r="H233" s="71" t="s">
        <v>716</v>
      </c>
      <c r="I233" s="71"/>
      <c r="J233" s="128" t="s">
        <v>687</v>
      </c>
      <c r="K233" s="71"/>
      <c r="L233" s="19" t="s">
        <v>678</v>
      </c>
      <c r="M233" s="71"/>
      <c r="N233" s="50" t="s">
        <v>597</v>
      </c>
      <c r="O233" s="49">
        <v>20</v>
      </c>
      <c r="P233" s="47" t="s">
        <v>561</v>
      </c>
      <c r="Q233" s="48">
        <v>638</v>
      </c>
      <c r="R233" s="32"/>
      <c r="S233" s="70" t="s">
        <v>278</v>
      </c>
      <c r="T233" s="52" t="s">
        <v>542</v>
      </c>
      <c r="U233" s="86">
        <v>4</v>
      </c>
    </row>
    <row r="234" spans="1:21" s="26" customFormat="1" ht="54" x14ac:dyDescent="0.45">
      <c r="A234" s="33">
        <v>227</v>
      </c>
      <c r="B234" s="53" t="s">
        <v>41</v>
      </c>
      <c r="C234" s="46" t="s">
        <v>53</v>
      </c>
      <c r="D234" s="61" t="s">
        <v>42</v>
      </c>
      <c r="E234" s="46" t="s">
        <v>236</v>
      </c>
      <c r="F234" s="19" t="s">
        <v>678</v>
      </c>
      <c r="G234" s="86" t="s">
        <v>715</v>
      </c>
      <c r="H234" s="71" t="s">
        <v>716</v>
      </c>
      <c r="I234" s="71"/>
      <c r="J234" s="128" t="s">
        <v>687</v>
      </c>
      <c r="K234" s="71"/>
      <c r="L234" s="19" t="s">
        <v>678</v>
      </c>
      <c r="M234" s="71"/>
      <c r="N234" s="47" t="s">
        <v>653</v>
      </c>
      <c r="O234" s="48">
        <f>3+1+20</f>
        <v>24</v>
      </c>
      <c r="P234" s="47" t="s">
        <v>637</v>
      </c>
      <c r="Q234" s="48">
        <f>696+64</f>
        <v>760</v>
      </c>
      <c r="R234" s="32"/>
      <c r="S234" s="70" t="s">
        <v>278</v>
      </c>
      <c r="T234" s="52" t="s">
        <v>542</v>
      </c>
      <c r="U234" s="86">
        <v>4</v>
      </c>
    </row>
    <row r="235" spans="1:21" s="26" customFormat="1" ht="54" x14ac:dyDescent="0.45">
      <c r="A235" s="33">
        <v>228</v>
      </c>
      <c r="B235" s="53" t="s">
        <v>41</v>
      </c>
      <c r="C235" s="46" t="s">
        <v>54</v>
      </c>
      <c r="D235" s="61" t="s">
        <v>42</v>
      </c>
      <c r="E235" s="46" t="s">
        <v>236</v>
      </c>
      <c r="F235" s="19" t="s">
        <v>678</v>
      </c>
      <c r="G235" s="86" t="s">
        <v>715</v>
      </c>
      <c r="H235" s="71" t="s">
        <v>716</v>
      </c>
      <c r="I235" s="71"/>
      <c r="J235" s="128" t="s">
        <v>687</v>
      </c>
      <c r="K235" s="71"/>
      <c r="L235" s="19" t="s">
        <v>678</v>
      </c>
      <c r="M235" s="71"/>
      <c r="N235" s="47" t="s">
        <v>654</v>
      </c>
      <c r="O235" s="49">
        <f>5+20</f>
        <v>25</v>
      </c>
      <c r="P235" s="47" t="s">
        <v>638</v>
      </c>
      <c r="Q235" s="48">
        <f>202+4+12</f>
        <v>218</v>
      </c>
      <c r="R235" s="32"/>
      <c r="S235" s="70" t="s">
        <v>278</v>
      </c>
      <c r="T235" s="52" t="s">
        <v>542</v>
      </c>
      <c r="U235" s="86">
        <v>4</v>
      </c>
    </row>
    <row r="236" spans="1:21" s="26" customFormat="1" ht="144" x14ac:dyDescent="0.45">
      <c r="A236" s="33">
        <v>229</v>
      </c>
      <c r="B236" s="53" t="s">
        <v>41</v>
      </c>
      <c r="C236" s="46" t="s">
        <v>55</v>
      </c>
      <c r="D236" s="61" t="s">
        <v>42</v>
      </c>
      <c r="E236" s="46" t="s">
        <v>236</v>
      </c>
      <c r="F236" s="19" t="s">
        <v>678</v>
      </c>
      <c r="G236" s="86" t="s">
        <v>715</v>
      </c>
      <c r="H236" s="71" t="s">
        <v>716</v>
      </c>
      <c r="I236" s="71"/>
      <c r="J236" s="128" t="s">
        <v>687</v>
      </c>
      <c r="K236" s="71"/>
      <c r="L236" s="19" t="s">
        <v>678</v>
      </c>
      <c r="M236" s="71"/>
      <c r="N236" s="50" t="s">
        <v>326</v>
      </c>
      <c r="O236" s="49">
        <v>20</v>
      </c>
      <c r="P236" s="47" t="s">
        <v>327</v>
      </c>
      <c r="Q236" s="48">
        <f>6+14+1107+9+56+30+20+8</f>
        <v>1250</v>
      </c>
      <c r="R236" s="32"/>
      <c r="S236" s="70" t="s">
        <v>278</v>
      </c>
      <c r="T236" s="52"/>
      <c r="U236" s="86">
        <v>4</v>
      </c>
    </row>
    <row r="237" spans="1:21" s="26" customFormat="1" ht="180" x14ac:dyDescent="0.45">
      <c r="A237" s="33">
        <v>230</v>
      </c>
      <c r="B237" s="53" t="s">
        <v>41</v>
      </c>
      <c r="C237" s="46" t="s">
        <v>56</v>
      </c>
      <c r="D237" s="61" t="s">
        <v>42</v>
      </c>
      <c r="E237" s="46" t="s">
        <v>236</v>
      </c>
      <c r="F237" s="19" t="s">
        <v>678</v>
      </c>
      <c r="G237" s="86" t="s">
        <v>715</v>
      </c>
      <c r="H237" s="71" t="s">
        <v>716</v>
      </c>
      <c r="I237" s="71"/>
      <c r="J237" s="128" t="s">
        <v>687</v>
      </c>
      <c r="K237" s="71"/>
      <c r="L237" s="19" t="s">
        <v>678</v>
      </c>
      <c r="M237" s="71"/>
      <c r="N237" s="47" t="s">
        <v>598</v>
      </c>
      <c r="O237" s="48">
        <f>25+12+5+169+24+14+4+1+1+1</f>
        <v>256</v>
      </c>
      <c r="P237" s="47" t="s">
        <v>328</v>
      </c>
      <c r="Q237" s="48">
        <f>28+473</f>
        <v>501</v>
      </c>
      <c r="R237" s="32" t="s">
        <v>245</v>
      </c>
      <c r="S237" s="70" t="s">
        <v>252</v>
      </c>
      <c r="T237" s="53"/>
      <c r="U237" s="86">
        <v>4</v>
      </c>
    </row>
    <row r="238" spans="1:21" s="26" customFormat="1" ht="36" x14ac:dyDescent="0.45">
      <c r="A238" s="33">
        <v>231</v>
      </c>
      <c r="B238" s="53" t="s">
        <v>41</v>
      </c>
      <c r="C238" s="46" t="s">
        <v>57</v>
      </c>
      <c r="D238" s="61" t="s">
        <v>42</v>
      </c>
      <c r="E238" s="46" t="s">
        <v>236</v>
      </c>
      <c r="F238" s="19" t="s">
        <v>678</v>
      </c>
      <c r="G238" s="86" t="s">
        <v>715</v>
      </c>
      <c r="H238" s="71" t="s">
        <v>716</v>
      </c>
      <c r="I238" s="71"/>
      <c r="J238" s="128" t="s">
        <v>687</v>
      </c>
      <c r="K238" s="71"/>
      <c r="L238" s="19" t="s">
        <v>678</v>
      </c>
      <c r="M238" s="71"/>
      <c r="N238" s="50" t="s">
        <v>329</v>
      </c>
      <c r="O238" s="49">
        <v>8</v>
      </c>
      <c r="P238" s="47" t="s">
        <v>562</v>
      </c>
      <c r="Q238" s="48">
        <f>395+12</f>
        <v>407</v>
      </c>
      <c r="R238" s="32" t="s">
        <v>245</v>
      </c>
      <c r="S238" s="70" t="s">
        <v>252</v>
      </c>
      <c r="T238" s="53"/>
      <c r="U238" s="86">
        <v>4</v>
      </c>
    </row>
    <row r="239" spans="1:21" s="26" customFormat="1" ht="54" x14ac:dyDescent="0.45">
      <c r="A239" s="33">
        <v>232</v>
      </c>
      <c r="B239" s="53" t="s">
        <v>41</v>
      </c>
      <c r="C239" s="46" t="s">
        <v>58</v>
      </c>
      <c r="D239" s="61" t="s">
        <v>42</v>
      </c>
      <c r="E239" s="46" t="s">
        <v>236</v>
      </c>
      <c r="F239" s="19" t="s">
        <v>678</v>
      </c>
      <c r="G239" s="86" t="s">
        <v>715</v>
      </c>
      <c r="H239" s="71" t="s">
        <v>716</v>
      </c>
      <c r="I239" s="71"/>
      <c r="J239" s="128" t="s">
        <v>687</v>
      </c>
      <c r="K239" s="71"/>
      <c r="L239" s="19" t="s">
        <v>678</v>
      </c>
      <c r="M239" s="71"/>
      <c r="N239" s="47" t="s">
        <v>330</v>
      </c>
      <c r="O239" s="48">
        <v>11</v>
      </c>
      <c r="P239" s="47" t="s">
        <v>563</v>
      </c>
      <c r="Q239" s="48">
        <f>486+78+22</f>
        <v>586</v>
      </c>
      <c r="R239" s="32" t="s">
        <v>245</v>
      </c>
      <c r="S239" s="70" t="s">
        <v>252</v>
      </c>
      <c r="T239" s="53"/>
      <c r="U239" s="86">
        <v>4</v>
      </c>
    </row>
    <row r="240" spans="1:21" s="26" customFormat="1" ht="36" x14ac:dyDescent="0.45">
      <c r="A240" s="33">
        <v>233</v>
      </c>
      <c r="B240" s="53" t="s">
        <v>41</v>
      </c>
      <c r="C240" s="46" t="s">
        <v>59</v>
      </c>
      <c r="D240" s="61" t="s">
        <v>42</v>
      </c>
      <c r="E240" s="46" t="s">
        <v>236</v>
      </c>
      <c r="F240" s="19" t="s">
        <v>679</v>
      </c>
      <c r="G240" s="86" t="s">
        <v>718</v>
      </c>
      <c r="H240" s="71" t="s">
        <v>716</v>
      </c>
      <c r="I240" s="71" t="s">
        <v>719</v>
      </c>
      <c r="J240" s="128" t="s">
        <v>826</v>
      </c>
      <c r="K240" s="71" t="s">
        <v>808</v>
      </c>
      <c r="L240" s="19" t="s">
        <v>842</v>
      </c>
      <c r="M240" s="71"/>
      <c r="N240" s="47" t="s">
        <v>331</v>
      </c>
      <c r="O240" s="48">
        <f>96+34</f>
        <v>130</v>
      </c>
      <c r="P240" s="47" t="s">
        <v>332</v>
      </c>
      <c r="Q240" s="48">
        <f>545+643</f>
        <v>1188</v>
      </c>
      <c r="R240" s="32"/>
      <c r="S240" s="70" t="s">
        <v>251</v>
      </c>
      <c r="T240" s="53"/>
      <c r="U240" s="86">
        <v>4</v>
      </c>
    </row>
    <row r="241" spans="1:21" s="26" customFormat="1" ht="90" x14ac:dyDescent="0.45">
      <c r="A241" s="33">
        <v>234</v>
      </c>
      <c r="B241" s="53" t="s">
        <v>41</v>
      </c>
      <c r="C241" s="46" t="s">
        <v>61</v>
      </c>
      <c r="D241" s="61" t="s">
        <v>42</v>
      </c>
      <c r="E241" s="46" t="s">
        <v>236</v>
      </c>
      <c r="F241" s="19" t="s">
        <v>679</v>
      </c>
      <c r="G241" s="86" t="s">
        <v>718</v>
      </c>
      <c r="H241" s="71" t="s">
        <v>716</v>
      </c>
      <c r="I241" s="71" t="s">
        <v>719</v>
      </c>
      <c r="J241" s="128" t="s">
        <v>718</v>
      </c>
      <c r="K241" s="71" t="s">
        <v>808</v>
      </c>
      <c r="L241" s="19" t="s">
        <v>842</v>
      </c>
      <c r="M241" s="71"/>
      <c r="N241" s="50" t="s">
        <v>335</v>
      </c>
      <c r="O241" s="49">
        <v>36</v>
      </c>
      <c r="P241" s="47" t="s">
        <v>336</v>
      </c>
      <c r="Q241" s="48">
        <f>12+25+20+1094+86</f>
        <v>1237</v>
      </c>
      <c r="R241" s="32"/>
      <c r="S241" s="70" t="s">
        <v>251</v>
      </c>
      <c r="T241" s="53"/>
      <c r="U241" s="86">
        <v>4</v>
      </c>
    </row>
    <row r="242" spans="1:21" ht="72" x14ac:dyDescent="0.45">
      <c r="A242" s="33">
        <v>235</v>
      </c>
      <c r="B242" s="53" t="s">
        <v>497</v>
      </c>
      <c r="C242" s="46" t="s">
        <v>37</v>
      </c>
      <c r="D242" s="61" t="s">
        <v>36</v>
      </c>
      <c r="E242" s="46" t="s">
        <v>236</v>
      </c>
      <c r="F242" s="19" t="s">
        <v>679</v>
      </c>
      <c r="G242" s="86" t="s">
        <v>715</v>
      </c>
      <c r="H242" s="71" t="s">
        <v>786</v>
      </c>
      <c r="I242" s="126" t="s">
        <v>788</v>
      </c>
      <c r="J242" s="128" t="s">
        <v>687</v>
      </c>
      <c r="K242" s="126" t="s">
        <v>829</v>
      </c>
      <c r="L242" s="19" t="s">
        <v>678</v>
      </c>
      <c r="M242" s="126"/>
      <c r="N242" s="47"/>
      <c r="O242" s="48"/>
      <c r="P242" s="47" t="s">
        <v>532</v>
      </c>
      <c r="Q242" s="69">
        <f>56+20</f>
        <v>76</v>
      </c>
      <c r="R242" s="52" t="s">
        <v>533</v>
      </c>
      <c r="S242" s="53" t="s">
        <v>493</v>
      </c>
      <c r="T242" s="52"/>
      <c r="U242" s="86">
        <v>4</v>
      </c>
    </row>
    <row r="243" spans="1:21" ht="126" x14ac:dyDescent="0.45">
      <c r="A243" s="33">
        <v>236</v>
      </c>
      <c r="B243" s="53" t="s">
        <v>497</v>
      </c>
      <c r="C243" s="46" t="s">
        <v>39</v>
      </c>
      <c r="D243" s="61" t="s">
        <v>36</v>
      </c>
      <c r="E243" s="46" t="s">
        <v>236</v>
      </c>
      <c r="F243" s="19" t="s">
        <v>679</v>
      </c>
      <c r="G243" s="86" t="s">
        <v>715</v>
      </c>
      <c r="H243" s="71" t="s">
        <v>786</v>
      </c>
      <c r="I243" s="71" t="s">
        <v>790</v>
      </c>
      <c r="J243" s="128" t="s">
        <v>687</v>
      </c>
      <c r="K243" s="71" t="s">
        <v>809</v>
      </c>
      <c r="L243" s="19" t="s">
        <v>678</v>
      </c>
      <c r="M243" s="71"/>
      <c r="N243" s="32" t="s">
        <v>494</v>
      </c>
      <c r="O243" s="48"/>
      <c r="P243" s="32" t="s">
        <v>557</v>
      </c>
      <c r="Q243" s="48">
        <f>132+20+21+33+120+36</f>
        <v>362</v>
      </c>
      <c r="R243" s="32" t="s">
        <v>495</v>
      </c>
      <c r="S243" s="52" t="s">
        <v>496</v>
      </c>
      <c r="T243" s="52" t="s">
        <v>546</v>
      </c>
      <c r="U243" s="86">
        <v>4</v>
      </c>
    </row>
    <row r="244" spans="1:21" ht="162" x14ac:dyDescent="0.45">
      <c r="A244" s="33">
        <v>237</v>
      </c>
      <c r="B244" s="52" t="s">
        <v>64</v>
      </c>
      <c r="C244" s="32" t="s">
        <v>63</v>
      </c>
      <c r="D244" s="71" t="s">
        <v>65</v>
      </c>
      <c r="E244" s="32" t="s">
        <v>236</v>
      </c>
      <c r="F244" s="19" t="s">
        <v>678</v>
      </c>
      <c r="G244" s="19" t="s">
        <v>678</v>
      </c>
      <c r="H244" s="71" t="s">
        <v>791</v>
      </c>
      <c r="I244" s="71"/>
      <c r="J244" s="115" t="s">
        <v>687</v>
      </c>
      <c r="K244" s="71" t="s">
        <v>830</v>
      </c>
      <c r="L244" s="19" t="s">
        <v>678</v>
      </c>
      <c r="M244" s="71"/>
      <c r="N244" s="72" t="s">
        <v>442</v>
      </c>
      <c r="O244" s="73">
        <v>9</v>
      </c>
      <c r="P244" s="72" t="s">
        <v>443</v>
      </c>
      <c r="Q244" s="48">
        <f>2+102+4+3+10+1+1+1+4</f>
        <v>128</v>
      </c>
      <c r="R244" s="32" t="s">
        <v>245</v>
      </c>
      <c r="S244" s="52" t="s">
        <v>245</v>
      </c>
      <c r="T244" s="52"/>
      <c r="U244" s="86">
        <v>4</v>
      </c>
    </row>
    <row r="245" spans="1:21" ht="144" x14ac:dyDescent="0.45">
      <c r="A245" s="33">
        <v>238</v>
      </c>
      <c r="B245" s="52" t="s">
        <v>64</v>
      </c>
      <c r="C245" s="32" t="s">
        <v>66</v>
      </c>
      <c r="D245" s="71" t="s">
        <v>65</v>
      </c>
      <c r="E245" s="32" t="s">
        <v>236</v>
      </c>
      <c r="F245" s="19" t="s">
        <v>678</v>
      </c>
      <c r="G245" s="19" t="s">
        <v>678</v>
      </c>
      <c r="H245" s="71" t="s">
        <v>791</v>
      </c>
      <c r="I245" s="71"/>
      <c r="J245" s="19" t="s">
        <v>687</v>
      </c>
      <c r="K245" s="71" t="s">
        <v>830</v>
      </c>
      <c r="L245" s="19" t="s">
        <v>678</v>
      </c>
      <c r="M245" s="71"/>
      <c r="N245" s="72" t="s">
        <v>444</v>
      </c>
      <c r="O245" s="73">
        <f>12+18</f>
        <v>30</v>
      </c>
      <c r="P245" s="72" t="s">
        <v>445</v>
      </c>
      <c r="Q245" s="48">
        <f>16+109+12+123+42+54+4+8</f>
        <v>368</v>
      </c>
      <c r="R245" s="32" t="s">
        <v>245</v>
      </c>
      <c r="S245" s="52" t="s">
        <v>245</v>
      </c>
      <c r="T245" s="52"/>
      <c r="U245" s="86">
        <v>4</v>
      </c>
    </row>
    <row r="246" spans="1:21" ht="90" x14ac:dyDescent="0.45">
      <c r="A246" s="33">
        <v>239</v>
      </c>
      <c r="B246" s="52" t="s">
        <v>64</v>
      </c>
      <c r="C246" s="32" t="s">
        <v>67</v>
      </c>
      <c r="D246" s="71" t="s">
        <v>65</v>
      </c>
      <c r="E246" s="32" t="s">
        <v>236</v>
      </c>
      <c r="F246" s="19" t="s">
        <v>678</v>
      </c>
      <c r="G246" s="19" t="s">
        <v>678</v>
      </c>
      <c r="H246" s="71" t="s">
        <v>791</v>
      </c>
      <c r="I246" s="71"/>
      <c r="J246" s="19" t="s">
        <v>687</v>
      </c>
      <c r="K246" s="71" t="s">
        <v>830</v>
      </c>
      <c r="L246" s="19" t="s">
        <v>678</v>
      </c>
      <c r="M246" s="71"/>
      <c r="N246" s="72" t="s">
        <v>446</v>
      </c>
      <c r="O246" s="73">
        <v>8</v>
      </c>
      <c r="P246" s="72" t="s">
        <v>565</v>
      </c>
      <c r="Q246" s="48">
        <f>60+8+22+10</f>
        <v>100</v>
      </c>
      <c r="R246" s="32" t="s">
        <v>245</v>
      </c>
      <c r="S246" s="52" t="s">
        <v>245</v>
      </c>
      <c r="T246" s="52"/>
      <c r="U246" s="86">
        <v>4</v>
      </c>
    </row>
    <row r="247" spans="1:21" ht="90" x14ac:dyDescent="0.45">
      <c r="A247" s="33">
        <v>240</v>
      </c>
      <c r="B247" s="52" t="s">
        <v>64</v>
      </c>
      <c r="C247" s="32" t="s">
        <v>68</v>
      </c>
      <c r="D247" s="71" t="s">
        <v>65</v>
      </c>
      <c r="E247" s="32" t="s">
        <v>236</v>
      </c>
      <c r="F247" s="19" t="s">
        <v>678</v>
      </c>
      <c r="G247" s="19" t="s">
        <v>678</v>
      </c>
      <c r="H247" s="71" t="s">
        <v>791</v>
      </c>
      <c r="I247" s="71"/>
      <c r="J247" s="19" t="s">
        <v>687</v>
      </c>
      <c r="K247" s="71" t="s">
        <v>830</v>
      </c>
      <c r="L247" s="19" t="s">
        <v>678</v>
      </c>
      <c r="M247" s="71"/>
      <c r="N247" s="72" t="s">
        <v>473</v>
      </c>
      <c r="O247" s="73">
        <v>16</v>
      </c>
      <c r="P247" s="72" t="s">
        <v>447</v>
      </c>
      <c r="Q247" s="48">
        <v>154</v>
      </c>
      <c r="R247" s="32" t="s">
        <v>245</v>
      </c>
      <c r="S247" s="52" t="s">
        <v>245</v>
      </c>
      <c r="T247" s="52"/>
      <c r="U247" s="86">
        <v>4</v>
      </c>
    </row>
    <row r="248" spans="1:21" ht="90" x14ac:dyDescent="0.45">
      <c r="A248" s="33">
        <v>241</v>
      </c>
      <c r="B248" s="52" t="s">
        <v>64</v>
      </c>
      <c r="C248" s="32" t="s">
        <v>70</v>
      </c>
      <c r="D248" s="71" t="s">
        <v>65</v>
      </c>
      <c r="E248" s="32" t="s">
        <v>236</v>
      </c>
      <c r="F248" s="19" t="s">
        <v>678</v>
      </c>
      <c r="G248" s="19" t="s">
        <v>678</v>
      </c>
      <c r="H248" s="71" t="s">
        <v>791</v>
      </c>
      <c r="I248" s="71"/>
      <c r="J248" s="19" t="s">
        <v>687</v>
      </c>
      <c r="K248" s="71" t="s">
        <v>830</v>
      </c>
      <c r="L248" s="19" t="s">
        <v>678</v>
      </c>
      <c r="M248" s="71"/>
      <c r="N248" s="72" t="s">
        <v>449</v>
      </c>
      <c r="O248" s="73">
        <v>4</v>
      </c>
      <c r="P248" s="72" t="s">
        <v>450</v>
      </c>
      <c r="Q248" s="48">
        <f>26+88+139</f>
        <v>253</v>
      </c>
      <c r="R248" s="32" t="s">
        <v>245</v>
      </c>
      <c r="S248" s="52" t="s">
        <v>245</v>
      </c>
      <c r="T248" s="52"/>
      <c r="U248" s="86">
        <v>4</v>
      </c>
    </row>
    <row r="249" spans="1:21" ht="162" x14ac:dyDescent="0.45">
      <c r="A249" s="33">
        <v>242</v>
      </c>
      <c r="B249" s="52" t="s">
        <v>64</v>
      </c>
      <c r="C249" s="32" t="s">
        <v>71</v>
      </c>
      <c r="D249" s="71" t="s">
        <v>65</v>
      </c>
      <c r="E249" s="32" t="s">
        <v>236</v>
      </c>
      <c r="F249" s="19" t="s">
        <v>678</v>
      </c>
      <c r="G249" s="19" t="s">
        <v>678</v>
      </c>
      <c r="H249" s="71" t="s">
        <v>791</v>
      </c>
      <c r="I249" s="125"/>
      <c r="J249" s="19" t="s">
        <v>687</v>
      </c>
      <c r="K249" s="125" t="s">
        <v>830</v>
      </c>
      <c r="L249" s="19" t="s">
        <v>678</v>
      </c>
      <c r="M249" s="125"/>
      <c r="N249" s="72" t="s">
        <v>491</v>
      </c>
      <c r="O249" s="73">
        <f>26+4+1</f>
        <v>31</v>
      </c>
      <c r="P249" s="72" t="s">
        <v>566</v>
      </c>
      <c r="Q249" s="48">
        <f>18+12+18+24+8+12+75+6+2</f>
        <v>175</v>
      </c>
      <c r="R249" s="32" t="s">
        <v>245</v>
      </c>
      <c r="S249" s="52" t="s">
        <v>245</v>
      </c>
      <c r="T249" s="52"/>
      <c r="U249" s="86">
        <v>4</v>
      </c>
    </row>
    <row r="250" spans="1:21" ht="90" x14ac:dyDescent="0.45">
      <c r="A250" s="33">
        <v>243</v>
      </c>
      <c r="B250" s="52" t="s">
        <v>64</v>
      </c>
      <c r="C250" s="32" t="s">
        <v>72</v>
      </c>
      <c r="D250" s="71" t="s">
        <v>65</v>
      </c>
      <c r="E250" s="32" t="s">
        <v>236</v>
      </c>
      <c r="F250" s="19" t="s">
        <v>678</v>
      </c>
      <c r="G250" s="86" t="s">
        <v>678</v>
      </c>
      <c r="H250" s="71" t="s">
        <v>791</v>
      </c>
      <c r="I250" s="71"/>
      <c r="J250" s="19" t="s">
        <v>687</v>
      </c>
      <c r="K250" s="71" t="s">
        <v>830</v>
      </c>
      <c r="L250" s="19" t="s">
        <v>678</v>
      </c>
      <c r="M250" s="71"/>
      <c r="N250" s="72" t="s">
        <v>451</v>
      </c>
      <c r="O250" s="73">
        <v>20</v>
      </c>
      <c r="P250" s="72" t="s">
        <v>452</v>
      </c>
      <c r="Q250" s="48">
        <f>69+25+4</f>
        <v>98</v>
      </c>
      <c r="R250" s="32" t="s">
        <v>245</v>
      </c>
      <c r="S250" s="52" t="s">
        <v>245</v>
      </c>
      <c r="T250" s="52"/>
      <c r="U250" s="86">
        <v>4</v>
      </c>
    </row>
    <row r="251" spans="1:21" ht="90" x14ac:dyDescent="0.45">
      <c r="A251" s="33">
        <v>244</v>
      </c>
      <c r="B251" s="52" t="s">
        <v>64</v>
      </c>
      <c r="C251" s="32" t="s">
        <v>73</v>
      </c>
      <c r="D251" s="71" t="s">
        <v>65</v>
      </c>
      <c r="E251" s="32" t="s">
        <v>236</v>
      </c>
      <c r="F251" s="19" t="s">
        <v>678</v>
      </c>
      <c r="G251" s="86" t="s">
        <v>678</v>
      </c>
      <c r="H251" s="71" t="s">
        <v>791</v>
      </c>
      <c r="I251" s="71"/>
      <c r="J251" s="19" t="s">
        <v>687</v>
      </c>
      <c r="K251" s="71" t="s">
        <v>830</v>
      </c>
      <c r="L251" s="19" t="s">
        <v>678</v>
      </c>
      <c r="M251" s="71"/>
      <c r="N251" s="72" t="s">
        <v>453</v>
      </c>
      <c r="O251" s="73"/>
      <c r="P251" s="72" t="s">
        <v>454</v>
      </c>
      <c r="Q251" s="48">
        <f>7+78</f>
        <v>85</v>
      </c>
      <c r="R251" s="32" t="s">
        <v>245</v>
      </c>
      <c r="S251" s="52" t="s">
        <v>245</v>
      </c>
      <c r="T251" s="52"/>
      <c r="U251" s="86">
        <v>4</v>
      </c>
    </row>
    <row r="252" spans="1:21" ht="90" x14ac:dyDescent="0.45">
      <c r="A252" s="33">
        <v>245</v>
      </c>
      <c r="B252" s="52" t="s">
        <v>64</v>
      </c>
      <c r="C252" s="32" t="s">
        <v>75</v>
      </c>
      <c r="D252" s="71" t="s">
        <v>65</v>
      </c>
      <c r="E252" s="32" t="s">
        <v>236</v>
      </c>
      <c r="F252" s="19" t="s">
        <v>678</v>
      </c>
      <c r="G252" s="19" t="s">
        <v>678</v>
      </c>
      <c r="H252" s="71" t="s">
        <v>791</v>
      </c>
      <c r="I252" s="71"/>
      <c r="J252" s="19" t="s">
        <v>687</v>
      </c>
      <c r="K252" s="71" t="s">
        <v>830</v>
      </c>
      <c r="L252" s="19" t="s">
        <v>678</v>
      </c>
      <c r="M252" s="71"/>
      <c r="N252" s="72" t="s">
        <v>456</v>
      </c>
      <c r="O252" s="73">
        <v>40</v>
      </c>
      <c r="P252" s="72" t="s">
        <v>457</v>
      </c>
      <c r="Q252" s="48">
        <f>100+30+20</f>
        <v>150</v>
      </c>
      <c r="R252" s="32" t="s">
        <v>245</v>
      </c>
      <c r="S252" s="52" t="s">
        <v>245</v>
      </c>
      <c r="T252" s="52"/>
      <c r="U252" s="86">
        <v>4</v>
      </c>
    </row>
    <row r="253" spans="1:21" ht="90" x14ac:dyDescent="0.45">
      <c r="A253" s="33">
        <v>246</v>
      </c>
      <c r="B253" s="52" t="s">
        <v>64</v>
      </c>
      <c r="C253" s="32" t="s">
        <v>76</v>
      </c>
      <c r="D253" s="71" t="s">
        <v>65</v>
      </c>
      <c r="E253" s="32" t="s">
        <v>236</v>
      </c>
      <c r="F253" s="19" t="s">
        <v>678</v>
      </c>
      <c r="G253" s="19" t="s">
        <v>678</v>
      </c>
      <c r="H253" s="71" t="s">
        <v>791</v>
      </c>
      <c r="I253" s="71"/>
      <c r="J253" s="19" t="s">
        <v>687</v>
      </c>
      <c r="K253" s="71" t="s">
        <v>830</v>
      </c>
      <c r="L253" s="19" t="s">
        <v>678</v>
      </c>
      <c r="M253" s="71"/>
      <c r="N253" s="72" t="s">
        <v>474</v>
      </c>
      <c r="O253" s="73">
        <v>28</v>
      </c>
      <c r="P253" s="72" t="s">
        <v>458</v>
      </c>
      <c r="Q253" s="48">
        <f>71+26+1+5</f>
        <v>103</v>
      </c>
      <c r="R253" s="32" t="s">
        <v>245</v>
      </c>
      <c r="S253" s="52" t="s">
        <v>245</v>
      </c>
      <c r="T253" s="52"/>
      <c r="U253" s="86">
        <v>4</v>
      </c>
    </row>
    <row r="254" spans="1:21" ht="90" x14ac:dyDescent="0.45">
      <c r="A254" s="33">
        <v>247</v>
      </c>
      <c r="B254" s="52" t="s">
        <v>64</v>
      </c>
      <c r="C254" s="32" t="s">
        <v>77</v>
      </c>
      <c r="D254" s="71" t="s">
        <v>65</v>
      </c>
      <c r="E254" s="32" t="s">
        <v>236</v>
      </c>
      <c r="F254" s="19" t="s">
        <v>678</v>
      </c>
      <c r="G254" s="19" t="s">
        <v>678</v>
      </c>
      <c r="H254" s="71" t="s">
        <v>791</v>
      </c>
      <c r="I254" s="71"/>
      <c r="J254" s="19" t="s">
        <v>687</v>
      </c>
      <c r="K254" s="71" t="s">
        <v>830</v>
      </c>
      <c r="L254" s="19" t="s">
        <v>678</v>
      </c>
      <c r="M254" s="71"/>
      <c r="N254" s="72" t="s">
        <v>459</v>
      </c>
      <c r="O254" s="73">
        <f>15+16</f>
        <v>31</v>
      </c>
      <c r="P254" s="72" t="s">
        <v>460</v>
      </c>
      <c r="Q254" s="48">
        <v>5</v>
      </c>
      <c r="R254" s="32" t="s">
        <v>245</v>
      </c>
      <c r="S254" s="52" t="s">
        <v>245</v>
      </c>
      <c r="T254" s="52"/>
      <c r="U254" s="86">
        <v>4</v>
      </c>
    </row>
    <row r="255" spans="1:21" ht="90" x14ac:dyDescent="0.45">
      <c r="A255" s="33">
        <v>248</v>
      </c>
      <c r="B255" s="52" t="s">
        <v>64</v>
      </c>
      <c r="C255" s="32" t="s">
        <v>79</v>
      </c>
      <c r="D255" s="71" t="s">
        <v>65</v>
      </c>
      <c r="E255" s="32" t="s">
        <v>236</v>
      </c>
      <c r="F255" s="19" t="s">
        <v>678</v>
      </c>
      <c r="G255" s="19" t="s">
        <v>678</v>
      </c>
      <c r="H255" s="71" t="s">
        <v>791</v>
      </c>
      <c r="I255" s="71"/>
      <c r="J255" s="19" t="s">
        <v>687</v>
      </c>
      <c r="K255" s="71" t="s">
        <v>830</v>
      </c>
      <c r="L255" s="19" t="s">
        <v>678</v>
      </c>
      <c r="M255" s="71"/>
      <c r="N255" s="72" t="s">
        <v>463</v>
      </c>
      <c r="O255" s="73">
        <f>34+12</f>
        <v>46</v>
      </c>
      <c r="P255" s="72" t="s">
        <v>464</v>
      </c>
      <c r="Q255" s="48">
        <f>14+48+34+24</f>
        <v>120</v>
      </c>
      <c r="R255" s="32" t="s">
        <v>245</v>
      </c>
      <c r="S255" s="52" t="s">
        <v>245</v>
      </c>
      <c r="T255" s="52"/>
      <c r="U255" s="86">
        <v>4</v>
      </c>
    </row>
    <row r="256" spans="1:21" ht="90" x14ac:dyDescent="0.45">
      <c r="A256" s="33">
        <v>249</v>
      </c>
      <c r="B256" s="52" t="s">
        <v>64</v>
      </c>
      <c r="C256" s="32" t="s">
        <v>80</v>
      </c>
      <c r="D256" s="71" t="s">
        <v>65</v>
      </c>
      <c r="E256" s="32" t="s">
        <v>236</v>
      </c>
      <c r="F256" s="19" t="s">
        <v>678</v>
      </c>
      <c r="G256" s="19" t="s">
        <v>678</v>
      </c>
      <c r="H256" s="71" t="s">
        <v>791</v>
      </c>
      <c r="I256" s="71"/>
      <c r="J256" s="19" t="s">
        <v>687</v>
      </c>
      <c r="K256" s="71" t="s">
        <v>830</v>
      </c>
      <c r="L256" s="19" t="s">
        <v>678</v>
      </c>
      <c r="M256" s="71"/>
      <c r="N256" s="72" t="s">
        <v>465</v>
      </c>
      <c r="O256" s="73">
        <v>40</v>
      </c>
      <c r="P256" s="74" t="s">
        <v>466</v>
      </c>
      <c r="Q256" s="75">
        <f>96+4</f>
        <v>100</v>
      </c>
      <c r="R256" s="32" t="s">
        <v>245</v>
      </c>
      <c r="S256" s="52" t="s">
        <v>245</v>
      </c>
      <c r="T256" s="52"/>
      <c r="U256" s="86">
        <v>4</v>
      </c>
    </row>
    <row r="257" spans="1:21" ht="90" x14ac:dyDescent="0.45">
      <c r="A257" s="33">
        <v>250</v>
      </c>
      <c r="B257" s="52" t="s">
        <v>64</v>
      </c>
      <c r="C257" s="32" t="s">
        <v>82</v>
      </c>
      <c r="D257" s="71" t="s">
        <v>65</v>
      </c>
      <c r="E257" s="32" t="s">
        <v>236</v>
      </c>
      <c r="F257" s="19" t="s">
        <v>678</v>
      </c>
      <c r="G257" s="19" t="s">
        <v>678</v>
      </c>
      <c r="H257" s="71" t="s">
        <v>791</v>
      </c>
      <c r="I257" s="71"/>
      <c r="J257" s="19" t="s">
        <v>687</v>
      </c>
      <c r="K257" s="71" t="s">
        <v>830</v>
      </c>
      <c r="L257" s="19" t="s">
        <v>678</v>
      </c>
      <c r="M257" s="71"/>
      <c r="N257" s="72" t="s">
        <v>468</v>
      </c>
      <c r="O257" s="73">
        <f>2*74+100+7</f>
        <v>255</v>
      </c>
      <c r="P257" s="72" t="s">
        <v>469</v>
      </c>
      <c r="Q257" s="48">
        <f>102+34</f>
        <v>136</v>
      </c>
      <c r="R257" s="32" t="s">
        <v>245</v>
      </c>
      <c r="S257" s="52" t="s">
        <v>245</v>
      </c>
      <c r="T257" s="52"/>
      <c r="U257" s="86">
        <v>4</v>
      </c>
    </row>
    <row r="258" spans="1:21" ht="90" x14ac:dyDescent="0.45">
      <c r="A258" s="33">
        <v>251</v>
      </c>
      <c r="B258" s="4" t="s">
        <v>64</v>
      </c>
      <c r="C258" s="35" t="s">
        <v>84</v>
      </c>
      <c r="D258" s="8" t="s">
        <v>65</v>
      </c>
      <c r="E258" s="35" t="s">
        <v>234</v>
      </c>
      <c r="F258" s="19" t="s">
        <v>678</v>
      </c>
      <c r="G258" s="19" t="s">
        <v>678</v>
      </c>
      <c r="H258" s="8" t="s">
        <v>791</v>
      </c>
      <c r="I258" s="8"/>
      <c r="J258" s="19" t="s">
        <v>687</v>
      </c>
      <c r="K258" s="71" t="s">
        <v>830</v>
      </c>
      <c r="L258" s="19" t="s">
        <v>678</v>
      </c>
      <c r="M258" s="71"/>
      <c r="N258" s="16" t="s">
        <v>455</v>
      </c>
      <c r="O258" s="31"/>
      <c r="P258" s="16" t="s">
        <v>471</v>
      </c>
      <c r="Q258" s="22">
        <f>33+14+8</f>
        <v>55</v>
      </c>
      <c r="R258" s="35" t="s">
        <v>245</v>
      </c>
      <c r="S258" s="4" t="s">
        <v>245</v>
      </c>
      <c r="T258" s="4"/>
      <c r="U258" s="86">
        <v>4</v>
      </c>
    </row>
    <row r="259" spans="1:21" ht="252" x14ac:dyDescent="0.45">
      <c r="A259" s="33">
        <v>252</v>
      </c>
      <c r="B259" s="52" t="s">
        <v>64</v>
      </c>
      <c r="C259" s="32" t="s">
        <v>85</v>
      </c>
      <c r="D259" s="61" t="s">
        <v>65</v>
      </c>
      <c r="E259" s="32" t="s">
        <v>236</v>
      </c>
      <c r="F259" s="19" t="s">
        <v>678</v>
      </c>
      <c r="G259" s="19" t="s">
        <v>678</v>
      </c>
      <c r="H259" s="71" t="s">
        <v>791</v>
      </c>
      <c r="I259" s="71"/>
      <c r="J259" s="19" t="s">
        <v>687</v>
      </c>
      <c r="K259" s="71" t="s">
        <v>830</v>
      </c>
      <c r="L259" s="19" t="s">
        <v>678</v>
      </c>
      <c r="M259" s="71"/>
      <c r="N259" s="72" t="s">
        <v>472</v>
      </c>
      <c r="O259" s="73">
        <f>4+2+8+2+12</f>
        <v>28</v>
      </c>
      <c r="P259" s="72" t="s">
        <v>569</v>
      </c>
      <c r="Q259" s="48">
        <f>3+19+2+1+13+28+8+41+4+5+1+3+7+19</f>
        <v>154</v>
      </c>
      <c r="R259" s="32" t="s">
        <v>245</v>
      </c>
      <c r="S259" s="52" t="s">
        <v>245</v>
      </c>
      <c r="T259" s="52"/>
      <c r="U259" s="86">
        <v>4</v>
      </c>
    </row>
    <row r="260" spans="1:21" ht="126" x14ac:dyDescent="0.45">
      <c r="A260" s="33">
        <v>253</v>
      </c>
      <c r="B260" s="53" t="s">
        <v>64</v>
      </c>
      <c r="C260" s="46" t="s">
        <v>536</v>
      </c>
      <c r="D260" s="61" t="s">
        <v>86</v>
      </c>
      <c r="E260" s="46" t="s">
        <v>236</v>
      </c>
      <c r="F260" s="60" t="s">
        <v>678</v>
      </c>
      <c r="G260" s="86" t="s">
        <v>715</v>
      </c>
      <c r="H260" s="71" t="s">
        <v>786</v>
      </c>
      <c r="I260" s="71"/>
      <c r="J260" s="19" t="s">
        <v>687</v>
      </c>
      <c r="K260" s="71"/>
      <c r="L260" s="19" t="s">
        <v>678</v>
      </c>
      <c r="M260" s="71"/>
      <c r="N260" s="47" t="s">
        <v>613</v>
      </c>
      <c r="O260" s="48">
        <v>235</v>
      </c>
      <c r="P260" s="47" t="s">
        <v>612</v>
      </c>
      <c r="Q260" s="48">
        <v>310</v>
      </c>
      <c r="R260" s="32" t="s">
        <v>649</v>
      </c>
      <c r="S260" s="52" t="s">
        <v>379</v>
      </c>
      <c r="T260" s="52"/>
      <c r="U260" s="86">
        <v>4</v>
      </c>
    </row>
    <row r="261" spans="1:21" ht="360" x14ac:dyDescent="0.45">
      <c r="A261" s="33">
        <v>254</v>
      </c>
      <c r="B261" s="53" t="s">
        <v>64</v>
      </c>
      <c r="C261" s="46" t="s">
        <v>88</v>
      </c>
      <c r="D261" s="61" t="s">
        <v>86</v>
      </c>
      <c r="E261" s="46" t="s">
        <v>236</v>
      </c>
      <c r="F261" s="60" t="s">
        <v>678</v>
      </c>
      <c r="G261" s="86" t="s">
        <v>715</v>
      </c>
      <c r="H261" s="71" t="s">
        <v>786</v>
      </c>
      <c r="I261" s="71" t="s">
        <v>793</v>
      </c>
      <c r="J261" s="19" t="s">
        <v>687</v>
      </c>
      <c r="K261" s="71"/>
      <c r="L261" s="19" t="s">
        <v>678</v>
      </c>
      <c r="M261" s="71"/>
      <c r="N261" s="47" t="s">
        <v>655</v>
      </c>
      <c r="O261" s="48">
        <f>329+11+27+8+16+17+28+1+100+18</f>
        <v>555</v>
      </c>
      <c r="P261" s="54" t="s">
        <v>650</v>
      </c>
      <c r="Q261" s="48">
        <f>839+113</f>
        <v>952</v>
      </c>
      <c r="R261" s="32" t="s">
        <v>650</v>
      </c>
      <c r="S261" s="52" t="s">
        <v>379</v>
      </c>
      <c r="T261" s="52"/>
      <c r="U261" s="86">
        <v>4</v>
      </c>
    </row>
    <row r="262" spans="1:21" ht="144" x14ac:dyDescent="0.45">
      <c r="A262" s="33">
        <v>255</v>
      </c>
      <c r="B262" s="53" t="s">
        <v>64</v>
      </c>
      <c r="C262" s="46" t="s">
        <v>87</v>
      </c>
      <c r="D262" s="61" t="s">
        <v>36</v>
      </c>
      <c r="E262" s="46" t="s">
        <v>236</v>
      </c>
      <c r="F262" s="60" t="s">
        <v>678</v>
      </c>
      <c r="G262" s="86" t="s">
        <v>715</v>
      </c>
      <c r="H262" s="71" t="s">
        <v>786</v>
      </c>
      <c r="I262" s="71" t="s">
        <v>794</v>
      </c>
      <c r="J262" s="19" t="s">
        <v>687</v>
      </c>
      <c r="K262" s="71"/>
      <c r="L262" s="19" t="s">
        <v>678</v>
      </c>
      <c r="M262" s="71"/>
      <c r="N262" s="47" t="s">
        <v>656</v>
      </c>
      <c r="O262" s="48">
        <f>112+63+56+90+24</f>
        <v>345</v>
      </c>
      <c r="P262" s="47" t="s">
        <v>657</v>
      </c>
      <c r="Q262" s="48">
        <f>170+16</f>
        <v>186</v>
      </c>
      <c r="R262" s="32"/>
      <c r="S262" s="52" t="s">
        <v>379</v>
      </c>
      <c r="T262" s="52"/>
      <c r="U262" s="86">
        <v>4</v>
      </c>
    </row>
    <row r="263" spans="1:21" ht="388.8" x14ac:dyDescent="0.45">
      <c r="A263" s="33">
        <v>256</v>
      </c>
      <c r="B263" s="53" t="s">
        <v>64</v>
      </c>
      <c r="C263" s="46" t="s">
        <v>94</v>
      </c>
      <c r="D263" s="61" t="s">
        <v>36</v>
      </c>
      <c r="E263" s="46" t="s">
        <v>236</v>
      </c>
      <c r="F263" s="60" t="s">
        <v>678</v>
      </c>
      <c r="G263" s="19" t="s">
        <v>715</v>
      </c>
      <c r="H263" s="71" t="s">
        <v>786</v>
      </c>
      <c r="I263" s="71" t="s">
        <v>797</v>
      </c>
      <c r="J263" s="19" t="s">
        <v>687</v>
      </c>
      <c r="K263" s="71"/>
      <c r="L263" s="19" t="s">
        <v>678</v>
      </c>
      <c r="M263" s="71"/>
      <c r="N263" s="47" t="s">
        <v>381</v>
      </c>
      <c r="O263" s="48">
        <f>72+9+4+5+2+14</f>
        <v>106</v>
      </c>
      <c r="P263" s="67" t="s">
        <v>571</v>
      </c>
      <c r="Q263" s="48">
        <f>4+56+20+10+8+13+3+4+7+10+36+12+6+7+2+40+4+1+1+7+5</f>
        <v>256</v>
      </c>
      <c r="R263" s="32" t="s">
        <v>614</v>
      </c>
      <c r="S263" s="53" t="s">
        <v>615</v>
      </c>
      <c r="T263" s="52" t="s">
        <v>544</v>
      </c>
      <c r="U263" s="86">
        <v>4</v>
      </c>
    </row>
    <row r="264" spans="1:21" ht="198" x14ac:dyDescent="0.45">
      <c r="A264" s="33">
        <v>257</v>
      </c>
      <c r="B264" s="53" t="s">
        <v>64</v>
      </c>
      <c r="C264" s="46" t="s">
        <v>225</v>
      </c>
      <c r="D264" s="61" t="s">
        <v>96</v>
      </c>
      <c r="E264" s="46" t="s">
        <v>236</v>
      </c>
      <c r="F264" s="19" t="s">
        <v>678</v>
      </c>
      <c r="G264" s="19" t="s">
        <v>678</v>
      </c>
      <c r="H264" s="71" t="s">
        <v>780</v>
      </c>
      <c r="I264" s="71" t="s">
        <v>799</v>
      </c>
      <c r="J264" s="86" t="s">
        <v>687</v>
      </c>
      <c r="K264" s="97" t="s">
        <v>831</v>
      </c>
      <c r="L264" s="19" t="s">
        <v>678</v>
      </c>
      <c r="M264" s="97"/>
      <c r="N264" s="47" t="s">
        <v>475</v>
      </c>
      <c r="O264" s="48">
        <f>13+12</f>
        <v>25</v>
      </c>
      <c r="P264" s="47" t="s">
        <v>587</v>
      </c>
      <c r="Q264" s="48">
        <f>546+40+4+10+44+82+1+12+1+3+64</f>
        <v>807</v>
      </c>
      <c r="R264" s="32" t="s">
        <v>616</v>
      </c>
      <c r="S264" s="52" t="s">
        <v>617</v>
      </c>
      <c r="T264" s="52"/>
      <c r="U264" s="86">
        <v>4</v>
      </c>
    </row>
    <row r="265" spans="1:21" ht="36" x14ac:dyDescent="0.45">
      <c r="A265" s="33">
        <v>258</v>
      </c>
      <c r="B265" s="5" t="s">
        <v>93</v>
      </c>
      <c r="C265" s="15" t="s">
        <v>92</v>
      </c>
      <c r="D265" s="59" t="s">
        <v>86</v>
      </c>
      <c r="E265" s="15" t="s">
        <v>234</v>
      </c>
      <c r="F265" s="19" t="s">
        <v>678</v>
      </c>
      <c r="G265" s="19" t="s">
        <v>715</v>
      </c>
      <c r="H265" s="8" t="s">
        <v>733</v>
      </c>
      <c r="I265" s="8" t="s">
        <v>734</v>
      </c>
      <c r="J265" s="19" t="s">
        <v>687</v>
      </c>
      <c r="K265" s="8" t="s">
        <v>809</v>
      </c>
      <c r="L265" s="19" t="s">
        <v>678</v>
      </c>
      <c r="M265" s="8"/>
      <c r="N265" s="34"/>
      <c r="O265" s="22"/>
      <c r="P265" s="34" t="s">
        <v>365</v>
      </c>
      <c r="Q265" s="22">
        <v>101</v>
      </c>
      <c r="R265" s="35"/>
      <c r="S265" s="4" t="s">
        <v>366</v>
      </c>
      <c r="T265" s="4"/>
      <c r="U265" s="86">
        <v>4</v>
      </c>
    </row>
    <row r="266" spans="1:21" ht="108" x14ac:dyDescent="0.45">
      <c r="A266" s="33">
        <v>259</v>
      </c>
      <c r="B266" s="53" t="s">
        <v>93</v>
      </c>
      <c r="C266" s="46" t="s">
        <v>95</v>
      </c>
      <c r="D266" s="61" t="s">
        <v>96</v>
      </c>
      <c r="E266" s="46" t="s">
        <v>236</v>
      </c>
      <c r="F266" s="19" t="s">
        <v>678</v>
      </c>
      <c r="G266" s="19" t="s">
        <v>715</v>
      </c>
      <c r="H266" s="8" t="s">
        <v>733</v>
      </c>
      <c r="I266" s="8" t="s">
        <v>734</v>
      </c>
      <c r="J266" s="19" t="s">
        <v>687</v>
      </c>
      <c r="K266" s="8"/>
      <c r="L266" s="19" t="s">
        <v>678</v>
      </c>
      <c r="M266" s="8"/>
      <c r="N266" s="47" t="s">
        <v>623</v>
      </c>
      <c r="O266" s="48">
        <v>286</v>
      </c>
      <c r="P266" s="47" t="s">
        <v>572</v>
      </c>
      <c r="Q266" s="48">
        <v>527</v>
      </c>
      <c r="R266" s="32"/>
      <c r="S266" s="53" t="s">
        <v>624</v>
      </c>
      <c r="T266" s="76" t="s">
        <v>625</v>
      </c>
      <c r="U266" s="86">
        <v>4</v>
      </c>
    </row>
    <row r="267" spans="1:21" ht="54" x14ac:dyDescent="0.45">
      <c r="A267" s="33">
        <v>260</v>
      </c>
      <c r="B267" s="5" t="s">
        <v>93</v>
      </c>
      <c r="C267" s="15" t="s">
        <v>97</v>
      </c>
      <c r="D267" s="59" t="s">
        <v>96</v>
      </c>
      <c r="E267" s="15" t="s">
        <v>234</v>
      </c>
      <c r="F267" s="19" t="s">
        <v>678</v>
      </c>
      <c r="G267" s="19" t="s">
        <v>715</v>
      </c>
      <c r="H267" s="8" t="s">
        <v>733</v>
      </c>
      <c r="I267" s="8" t="s">
        <v>734</v>
      </c>
      <c r="J267" s="19" t="s">
        <v>687</v>
      </c>
      <c r="K267" s="8"/>
      <c r="L267" s="19" t="s">
        <v>678</v>
      </c>
      <c r="M267" s="8"/>
      <c r="N267" s="34"/>
      <c r="O267" s="22"/>
      <c r="P267" s="34" t="s">
        <v>367</v>
      </c>
      <c r="Q267" s="22">
        <f>45+11+10</f>
        <v>66</v>
      </c>
      <c r="R267" s="35"/>
      <c r="S267" s="4" t="s">
        <v>366</v>
      </c>
      <c r="T267" s="5"/>
      <c r="U267" s="86">
        <v>4</v>
      </c>
    </row>
    <row r="268" spans="1:21" ht="72" x14ac:dyDescent="0.45">
      <c r="A268" s="33">
        <v>261</v>
      </c>
      <c r="B268" s="53" t="s">
        <v>93</v>
      </c>
      <c r="C268" s="46" t="s">
        <v>113</v>
      </c>
      <c r="D268" s="61" t="s">
        <v>1</v>
      </c>
      <c r="E268" s="46" t="s">
        <v>236</v>
      </c>
      <c r="F268" s="19" t="s">
        <v>679</v>
      </c>
      <c r="G268" s="86" t="s">
        <v>715</v>
      </c>
      <c r="H268" s="8" t="s">
        <v>733</v>
      </c>
      <c r="I268" s="8" t="s">
        <v>734</v>
      </c>
      <c r="J268" s="86" t="s">
        <v>718</v>
      </c>
      <c r="K268" s="8" t="s">
        <v>832</v>
      </c>
      <c r="L268" s="19" t="s">
        <v>842</v>
      </c>
      <c r="M268" s="8"/>
      <c r="N268" s="47" t="s">
        <v>370</v>
      </c>
      <c r="O268" s="48">
        <v>44</v>
      </c>
      <c r="P268" s="47" t="s">
        <v>574</v>
      </c>
      <c r="Q268" s="90">
        <f>372+228+47+13</f>
        <v>660</v>
      </c>
      <c r="R268" s="32"/>
      <c r="S268" s="52" t="s">
        <v>249</v>
      </c>
      <c r="T268" s="52" t="s">
        <v>250</v>
      </c>
      <c r="U268" s="86">
        <v>4</v>
      </c>
    </row>
    <row r="269" spans="1:21" ht="252" x14ac:dyDescent="0.45">
      <c r="A269" s="33">
        <v>262</v>
      </c>
      <c r="B269" s="53" t="s">
        <v>107</v>
      </c>
      <c r="C269" s="46" t="s">
        <v>106</v>
      </c>
      <c r="D269" s="61" t="s">
        <v>108</v>
      </c>
      <c r="E269" s="46" t="s">
        <v>236</v>
      </c>
      <c r="F269" s="19" t="s">
        <v>679</v>
      </c>
      <c r="G269" s="86" t="s">
        <v>687</v>
      </c>
      <c r="H269" s="71" t="s">
        <v>743</v>
      </c>
      <c r="I269" s="71" t="s">
        <v>744</v>
      </c>
      <c r="J269" s="86" t="s">
        <v>812</v>
      </c>
      <c r="K269" s="71"/>
      <c r="L269" s="19" t="s">
        <v>678</v>
      </c>
      <c r="M269" s="71"/>
      <c r="N269" s="47" t="s">
        <v>610</v>
      </c>
      <c r="O269" s="48">
        <v>160</v>
      </c>
      <c r="P269" s="47" t="s">
        <v>609</v>
      </c>
      <c r="Q269" s="48">
        <v>314</v>
      </c>
      <c r="R269" s="32"/>
      <c r="S269" s="52" t="s">
        <v>242</v>
      </c>
      <c r="T269" s="52"/>
      <c r="U269" s="86">
        <v>4</v>
      </c>
    </row>
    <row r="270" spans="1:21" x14ac:dyDescent="0.45">
      <c r="A270" s="92"/>
      <c r="B270" s="92"/>
      <c r="C270" s="93"/>
      <c r="D270" s="82"/>
      <c r="E270" s="93"/>
      <c r="F270" s="89"/>
      <c r="G270" s="89"/>
      <c r="H270" s="82"/>
      <c r="I270" s="82"/>
      <c r="J270" s="89"/>
      <c r="K270" s="82"/>
      <c r="L270" s="89"/>
      <c r="M270" s="82"/>
      <c r="N270" s="29"/>
      <c r="U270" s="89"/>
    </row>
    <row r="271" spans="1:21" x14ac:dyDescent="0.45">
      <c r="A271" s="92"/>
      <c r="B271" s="92"/>
      <c r="C271" s="93"/>
      <c r="D271" s="82"/>
      <c r="E271" s="93"/>
      <c r="F271" s="89"/>
      <c r="G271" s="89"/>
      <c r="H271" s="82"/>
      <c r="I271" s="82"/>
      <c r="J271" s="89"/>
      <c r="K271" s="82"/>
      <c r="L271" s="89"/>
      <c r="M271" s="82"/>
      <c r="N271" s="29"/>
      <c r="U271" s="89"/>
    </row>
  </sheetData>
  <autoFilter ref="A5:T269" xr:uid="{00000000-0009-0000-0000-000000000000}">
    <filterColumn colId="11">
      <filters>
        <filter val="△"/>
        <filter val="○"/>
      </filters>
    </filterColumn>
  </autoFilter>
  <sortState xmlns:xlrd2="http://schemas.microsoft.com/office/spreadsheetml/2017/richdata2" ref="A8:U269">
    <sortCondition ref="U8:U269"/>
  </sortState>
  <phoneticPr fontId="1"/>
  <dataValidations count="3">
    <dataValidation type="list" allowBlank="1" showInputMessage="1" showErrorMessage="1" sqref="J40:J45 F193:G194 G262:G264 F6:F269 G215 G6:G7 G97:G143 J118 F136:G143 G192:G194 G221:G227 G230:G241 G40:G44 G213 J248:J253 G248:G254 J120:J159 U6:U7 J6:J7" xr:uid="{00000000-0002-0000-0000-000001000000}">
      <formula1>"○,✕"</formula1>
    </dataValidation>
    <dataValidation type="list" allowBlank="1" showInputMessage="1" showErrorMessage="1" sqref="E6:E269" xr:uid="{00000000-0002-0000-0000-000000000000}">
      <formula1>"導入済,一部導入済,未導入,照明を設置していない"</formula1>
    </dataValidation>
    <dataValidation type="list" allowBlank="1" showInputMessage="1" showErrorMessage="1" sqref="L6:L269" xr:uid="{4F2AFC72-76C9-43EF-B238-F9885E9464E4}">
      <formula1>"○,△,×"</formula1>
    </dataValidation>
  </dataValidations>
  <printOptions horizontalCentered="1"/>
  <pageMargins left="0.25" right="0.25" top="0.75" bottom="0.75" header="0.3" footer="0.3"/>
  <pageSetup paperSize="9" scale="28" fitToHeight="0" orientation="landscape" cellComments="asDisplayed" r:id="rId1"/>
  <headerFooter>
    <oddFooter>&amp;P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グループ分けまとめ</vt:lpstr>
      <vt:lpstr>グループ①</vt:lpstr>
      <vt:lpstr>グループ②</vt:lpstr>
      <vt:lpstr>グループ③</vt:lpstr>
      <vt:lpstr>対象施設一覧</vt:lpstr>
      <vt:lpstr>20251117企画財政環境</vt:lpstr>
      <vt:lpstr>'20251117企画財政環境'!Print_Area</vt:lpstr>
      <vt:lpstr>グループ①!Print_Area</vt:lpstr>
      <vt:lpstr>グループ②!Print_Area</vt:lpstr>
      <vt:lpstr>グループ③!Print_Area</vt:lpstr>
      <vt:lpstr>対象施設一覧!Print_Area</vt:lpstr>
      <vt:lpstr>'20251117企画財政環境'!Print_Titles</vt:lpstr>
      <vt:lpstr>グループ①!Print_Titles</vt:lpstr>
      <vt:lpstr>グループ②!Print_Titles</vt:lpstr>
      <vt:lpstr>グループ③!Print_Titles</vt:lpstr>
      <vt:lpstr>対象施設一覧!Print_Titles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R01-NPC-094</dc:creator>
  <cp:lastModifiedBy>宮地 麻美</cp:lastModifiedBy>
  <cp:lastPrinted>2026-03-18T00:26:15Z</cp:lastPrinted>
  <dcterms:created xsi:type="dcterms:W3CDTF">2021-05-31T06:36:54Z</dcterms:created>
  <dcterms:modified xsi:type="dcterms:W3CDTF">2026-03-18T00:33:30Z</dcterms:modified>
</cp:coreProperties>
</file>